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\\server\NU\Cliente\COSEV SERVIZI\20210601_PRE\TARIFFE\Tariffe 2021\"/>
    </mc:Choice>
  </mc:AlternateContent>
  <xr:revisionPtr revIDLastSave="0" documentId="13_ncr:1_{F2BB5E5F-7F43-447B-B4F7-D727CC01777E}" xr6:coauthVersionLast="36" xr6:coauthVersionMax="36" xr10:uidLastSave="{00000000-0000-0000-0000-000000000000}"/>
  <bookViews>
    <workbookView xWindow="0" yWindow="0" windowWidth="25200" windowHeight="11985" tabRatio="759" activeTab="11" xr2:uid="{00000000-000D-0000-FFFF-FFFF00000000}"/>
  </bookViews>
  <sheets>
    <sheet name="gennaio 2021" sheetId="2" r:id="rId1"/>
    <sheet name="febbraio 2021" sheetId="3" r:id="rId2"/>
    <sheet name="marzo 2021" sheetId="5" r:id="rId3"/>
    <sheet name="aprile 2021" sheetId="6" r:id="rId4"/>
    <sheet name="maggio 2021" sheetId="7" r:id="rId5"/>
    <sheet name="giugno 2021" sheetId="8" r:id="rId6"/>
    <sheet name="luglio 2021" sheetId="9" r:id="rId7"/>
    <sheet name="agosto 2021" sheetId="10" r:id="rId8"/>
    <sheet name="settembre 2021" sheetId="11" r:id="rId9"/>
    <sheet name="ottobre 2021" sheetId="12" r:id="rId10"/>
    <sheet name="novembre 2021" sheetId="13" r:id="rId11"/>
    <sheet name="dicembre 2021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4" l="1"/>
  <c r="K7" i="14"/>
  <c r="L7" i="14" s="1"/>
  <c r="O7" i="14" s="1"/>
  <c r="P7" i="14" s="1"/>
  <c r="G7" i="14"/>
  <c r="N6" i="14"/>
  <c r="K6" i="14"/>
  <c r="L6" i="14" s="1"/>
  <c r="O6" i="14" s="1"/>
  <c r="G6" i="14"/>
  <c r="N5" i="14"/>
  <c r="K5" i="14"/>
  <c r="L5" i="14" s="1"/>
  <c r="O5" i="14" s="1"/>
  <c r="P5" i="14" s="1"/>
  <c r="G5" i="14"/>
  <c r="P6" i="14" l="1"/>
  <c r="N7" i="13" l="1"/>
  <c r="L7" i="13"/>
  <c r="O7" i="13" s="1"/>
  <c r="K7" i="13"/>
  <c r="G7" i="13"/>
  <c r="O6" i="13"/>
  <c r="N6" i="13"/>
  <c r="L6" i="13"/>
  <c r="K6" i="13"/>
  <c r="G6" i="13"/>
  <c r="N5" i="13"/>
  <c r="L5" i="13"/>
  <c r="O5" i="13" s="1"/>
  <c r="K5" i="13"/>
  <c r="G5" i="13"/>
  <c r="N7" i="12"/>
  <c r="L7" i="12"/>
  <c r="O7" i="12" s="1"/>
  <c r="K7" i="12"/>
  <c r="G7" i="12"/>
  <c r="N6" i="12"/>
  <c r="L6" i="12"/>
  <c r="O6" i="12" s="1"/>
  <c r="K6" i="12"/>
  <c r="G6" i="12"/>
  <c r="N5" i="12"/>
  <c r="L5" i="12"/>
  <c r="O5" i="12" s="1"/>
  <c r="K5" i="12"/>
  <c r="G5" i="12"/>
  <c r="N7" i="11"/>
  <c r="L7" i="11"/>
  <c r="O7" i="11" s="1"/>
  <c r="K7" i="11"/>
  <c r="G7" i="11"/>
  <c r="N6" i="11"/>
  <c r="K6" i="11"/>
  <c r="L6" i="11" s="1"/>
  <c r="O6" i="11" s="1"/>
  <c r="P6" i="11" s="1"/>
  <c r="G6" i="11"/>
  <c r="N5" i="11"/>
  <c r="L5" i="11"/>
  <c r="O5" i="11" s="1"/>
  <c r="K5" i="11"/>
  <c r="G5" i="11"/>
  <c r="N7" i="10"/>
  <c r="L7" i="10"/>
  <c r="O7" i="10" s="1"/>
  <c r="K7" i="10"/>
  <c r="G7" i="10"/>
  <c r="N6" i="10"/>
  <c r="K6" i="10"/>
  <c r="L6" i="10" s="1"/>
  <c r="O6" i="10" s="1"/>
  <c r="P6" i="10" s="1"/>
  <c r="G6" i="10"/>
  <c r="N5" i="10"/>
  <c r="L5" i="10"/>
  <c r="O5" i="10" s="1"/>
  <c r="K5" i="10"/>
  <c r="G5" i="10"/>
  <c r="N7" i="9"/>
  <c r="L7" i="9"/>
  <c r="O7" i="9" s="1"/>
  <c r="K7" i="9"/>
  <c r="G7" i="9"/>
  <c r="N6" i="9"/>
  <c r="K6" i="9"/>
  <c r="L6" i="9" s="1"/>
  <c r="O6" i="9" s="1"/>
  <c r="P6" i="9" s="1"/>
  <c r="G6" i="9"/>
  <c r="N5" i="9"/>
  <c r="L5" i="9"/>
  <c r="O5" i="9" s="1"/>
  <c r="K5" i="9"/>
  <c r="G5" i="9"/>
  <c r="O7" i="8"/>
  <c r="P7" i="8" s="1"/>
  <c r="N7" i="8"/>
  <c r="L7" i="8"/>
  <c r="K7" i="8"/>
  <c r="G7" i="8"/>
  <c r="N6" i="8"/>
  <c r="K6" i="8"/>
  <c r="L6" i="8" s="1"/>
  <c r="O6" i="8" s="1"/>
  <c r="P6" i="8" s="1"/>
  <c r="G6" i="8"/>
  <c r="N5" i="8"/>
  <c r="L5" i="8"/>
  <c r="O5" i="8" s="1"/>
  <c r="K5" i="8"/>
  <c r="G5" i="8"/>
  <c r="P5" i="9" l="1"/>
  <c r="P5" i="10"/>
  <c r="P6" i="12"/>
  <c r="P6" i="13"/>
  <c r="P5" i="13"/>
  <c r="P7" i="13"/>
  <c r="P5" i="12"/>
  <c r="P7" i="12"/>
  <c r="P5" i="11"/>
  <c r="P7" i="11"/>
  <c r="P7" i="10"/>
  <c r="P7" i="9"/>
  <c r="P5" i="8"/>
  <c r="K7" i="7"/>
  <c r="K6" i="7"/>
  <c r="K5" i="7"/>
  <c r="K7" i="6"/>
  <c r="K6" i="6"/>
  <c r="K5" i="6"/>
  <c r="K7" i="5"/>
  <c r="K6" i="5"/>
  <c r="K5" i="5"/>
  <c r="K7" i="3"/>
  <c r="K6" i="3"/>
  <c r="K5" i="3"/>
  <c r="K6" i="2" l="1"/>
  <c r="K7" i="2"/>
  <c r="K5" i="2"/>
  <c r="N7" i="7" l="1"/>
  <c r="L7" i="7"/>
  <c r="O7" i="7" s="1"/>
  <c r="G7" i="7"/>
  <c r="N6" i="7"/>
  <c r="L6" i="7"/>
  <c r="O6" i="7" s="1"/>
  <c r="G6" i="7"/>
  <c r="N5" i="7"/>
  <c r="L5" i="7"/>
  <c r="O5" i="7" s="1"/>
  <c r="G5" i="7"/>
  <c r="N7" i="6"/>
  <c r="L7" i="6"/>
  <c r="O7" i="6" s="1"/>
  <c r="G7" i="6"/>
  <c r="N6" i="6"/>
  <c r="L6" i="6"/>
  <c r="O6" i="6" s="1"/>
  <c r="P6" i="6" s="1"/>
  <c r="G6" i="6"/>
  <c r="N5" i="6"/>
  <c r="L5" i="6"/>
  <c r="O5" i="6" s="1"/>
  <c r="G5" i="6"/>
  <c r="N7" i="5"/>
  <c r="L7" i="5"/>
  <c r="O7" i="5" s="1"/>
  <c r="G7" i="5"/>
  <c r="N6" i="5"/>
  <c r="L6" i="5"/>
  <c r="O6" i="5" s="1"/>
  <c r="P6" i="5" s="1"/>
  <c r="G6" i="5"/>
  <c r="N5" i="5"/>
  <c r="L5" i="5"/>
  <c r="O5" i="5" s="1"/>
  <c r="G5" i="5"/>
  <c r="N7" i="3"/>
  <c r="L7" i="3"/>
  <c r="O7" i="3" s="1"/>
  <c r="G7" i="3"/>
  <c r="N6" i="3"/>
  <c r="L6" i="3"/>
  <c r="O6" i="3" s="1"/>
  <c r="G6" i="3"/>
  <c r="N5" i="3"/>
  <c r="L5" i="3"/>
  <c r="O5" i="3" s="1"/>
  <c r="G5" i="3"/>
  <c r="P7" i="7" l="1"/>
  <c r="P5" i="7"/>
  <c r="P6" i="7"/>
  <c r="P7" i="6"/>
  <c r="P5" i="6"/>
  <c r="P7" i="5"/>
  <c r="P5" i="5"/>
  <c r="P7" i="3"/>
  <c r="P5" i="3"/>
  <c r="P6" i="3"/>
  <c r="L5" i="2"/>
  <c r="G5" i="2" l="1"/>
  <c r="N5" i="2" l="1"/>
  <c r="O5" i="2"/>
  <c r="P5" i="2" l="1"/>
  <c r="N7" i="2" l="1"/>
  <c r="L7" i="2"/>
  <c r="O7" i="2" s="1"/>
  <c r="G7" i="2"/>
  <c r="N6" i="2"/>
  <c r="L6" i="2"/>
  <c r="O6" i="2" s="1"/>
  <c r="G6" i="2"/>
  <c r="P7" i="2" l="1"/>
  <c r="P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32290212-CD04-4ADB-84FB-788A748E6956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96841FD7-4EEC-48F6-92F9-C3D144DCC22A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37383E9B-16E2-49AB-96C5-6C07F813B46F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B8073296-E213-44EC-8A39-AFE7FBB9D944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057DC4FB-AD2F-4BD4-A8C7-D9882DCBEDEB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9088C1F5-52CA-49DB-8CA3-20A050B9ED5F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87474C0E-D260-41EC-929E-6BD523900009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A83C7C31-C26C-4EEC-93BF-565F151FCE5B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DA749391-6196-4E3E-A04D-DF9BD535244B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4D97DE86-798C-463C-BB5E-EBBB001AC073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53E44609-D701-400B-8F1A-9BEDB69AFC02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Perboni Laura</author>
  </authors>
  <commentList>
    <comment ref="K4" authorId="0" shapeId="0" xr:uid="{50151310-2519-43B4-A4AA-304A2E29BFF3}">
      <text>
        <r>
          <rPr>
            <b/>
            <sz val="9"/>
            <color indexed="81"/>
            <rFont val="Tahoma"/>
            <charset val="1"/>
          </rPr>
          <t>Perboni Laura:</t>
        </r>
        <r>
          <rPr>
            <sz val="9"/>
            <color indexed="81"/>
            <rFont val="Tahoma"/>
            <charset val="1"/>
          </rPr>
          <t xml:space="preserve">
valore dell'anno predente*(1+tasso del comunicato)</t>
        </r>
      </text>
    </comment>
  </commentList>
</comments>
</file>

<file path=xl/sharedStrings.xml><?xml version="1.0" encoding="utf-8"?>
<sst xmlns="http://schemas.openxmlformats.org/spreadsheetml/2006/main" count="444" uniqueCount="53">
  <si>
    <t>DISTRIBUZIONE</t>
  </si>
  <si>
    <t>VENDITA</t>
  </si>
  <si>
    <t>QF TOTALE</t>
  </si>
  <si>
    <t>DISTRIB.</t>
  </si>
  <si>
    <t>TARIFFA FINALE</t>
  </si>
  <si>
    <t>Scaglione</t>
  </si>
  <si>
    <t>Min di scaglione
(Smc)</t>
  </si>
  <si>
    <t>Max di scaglione
(Smc)</t>
  </si>
  <si>
    <t>QVD
 (€/cl/a)</t>
  </si>
  <si>
    <t>QF Tot
 (€/cl/a)</t>
  </si>
  <si>
    <t>Q. variabile Distribuzione
(€/Smc)</t>
  </si>
  <si>
    <t>QEPROPMC (€/GJ)</t>
  </si>
  <si>
    <r>
      <t>ACC</t>
    </r>
    <r>
      <rPr>
        <vertAlign val="subscript"/>
        <sz val="8"/>
        <rFont val="Times New Roman"/>
        <family val="1"/>
      </rPr>
      <t>1/01/2009</t>
    </r>
    <r>
      <rPr>
        <sz val="8"/>
        <rFont val="Times New Roman"/>
        <family val="1"/>
      </rPr>
      <t xml:space="preserve"> (€/GJ)</t>
    </r>
  </si>
  <si>
    <t>CMP
(€/GJ)</t>
  </si>
  <si>
    <r>
      <t>PCS
(MJ/m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)</t>
    </r>
  </si>
  <si>
    <t>CMP (€/Smc)</t>
  </si>
  <si>
    <t>infinito</t>
  </si>
  <si>
    <t xml:space="preserve"> </t>
  </si>
  <si>
    <t>COSEV SERVIZI</t>
  </si>
  <si>
    <t>QF Dis - ot1
 (€/cl/a)</t>
  </si>
  <si>
    <t>QF Mis - t1 mis
 (€/cl/a)</t>
  </si>
  <si>
    <r>
      <t>Tv</t>
    </r>
    <r>
      <rPr>
        <sz val="8"/>
        <rFont val="Times New Roman"/>
        <family val="1"/>
      </rPr>
      <t xml:space="preserve">  (€/Smc)</t>
    </r>
  </si>
  <si>
    <t>Q. variabile Distribuzione - ot3
(€/Smc)</t>
  </si>
  <si>
    <t>Non applicata in base alla delibera 252/2017</t>
  </si>
  <si>
    <t>Non applicate in base alla delibera 252/2017</t>
  </si>
  <si>
    <r>
      <t>QTCA</t>
    </r>
    <r>
      <rPr>
        <vertAlign val="subscript"/>
        <sz val="8"/>
        <rFont val="Times New Roman"/>
        <family val="1"/>
      </rPr>
      <t xml:space="preserve">1/01/2019 </t>
    </r>
    <r>
      <rPr>
        <sz val="8"/>
        <rFont val="Times New Roman"/>
        <family val="1"/>
      </rPr>
      <t>(€/GJ)</t>
    </r>
  </si>
  <si>
    <t>Art 25.1 TIVG</t>
  </si>
  <si>
    <t>TARIFFE FORNITURA DECORRENZA 01/01/2021- valori ARERA</t>
  </si>
  <si>
    <t>Del 600/2020</t>
  </si>
  <si>
    <t>Comunicato 30/12/2020</t>
  </si>
  <si>
    <t>Del. 132/2021</t>
  </si>
  <si>
    <t>Del 21/2021</t>
  </si>
  <si>
    <t>TARIFFE FORNITURA DECORRENZA 01/02/2021- valori ARERA</t>
  </si>
  <si>
    <t>Del 69/2021</t>
  </si>
  <si>
    <t>TARIFFE FORNITURA DECORRENZA 01/03/2021- valori ARERA</t>
  </si>
  <si>
    <t>Del 125/2021</t>
  </si>
  <si>
    <t>TARIFFE FORNITURA DECORRENZA 01/04/2021- valori ARERA</t>
  </si>
  <si>
    <t>Del 164/2021</t>
  </si>
  <si>
    <t>TARIFFE FORNITURA DECORRENZA 01/05/2021- valori ARERA</t>
  </si>
  <si>
    <t>Del 454-21</t>
  </si>
  <si>
    <t>Del 397-21</t>
  </si>
  <si>
    <t>Del 367-21</t>
  </si>
  <si>
    <t>Del 322-21</t>
  </si>
  <si>
    <t>Del 272-21</t>
  </si>
  <si>
    <t>Del 216-21</t>
  </si>
  <si>
    <t>TARIFFE FORNITURA DECORRENZA 01/12/2021- valori ARERA</t>
  </si>
  <si>
    <t>TARIFFE FORNITURA DECORRENZA 01/11/2021- valori ARERA</t>
  </si>
  <si>
    <t>TARIFFE FORNITURA DECORRENZA 01/10/2021- valori ARERA</t>
  </si>
  <si>
    <t>TARIFFE FORNITURA DECORRENZA 01/09/2021- valori ARERA</t>
  </si>
  <si>
    <t>TARIFFE FORNITURA DECORRENZA 01/08/2021- valori ARERA</t>
  </si>
  <si>
    <t>TARIFFE FORNITURA DECORRENZA 01/07/2021- valori ARERA</t>
  </si>
  <si>
    <t>TARIFFE FORNITURA DECORRENZA 01/06/2021- valori ARERA</t>
  </si>
  <si>
    <t>Del 516/2021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</si>
</sst>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_-* #,##0.0000_-;\-* #,##0.0000_-;_-* &quot;-&quot;_-;_-@_-"/>
    <numFmt numFmtId="166" formatCode="0.000000_ ;\-0.000000\ "/>
    <numFmt numFmtId="167" formatCode="#,##0.00_ ;\-#,##0.00\ "/>
    <numFmt numFmtId="168" formatCode="0.00_ ;\-0.00\ "/>
    <numFmt numFmtId="169" formatCode="_-* #,##0.000000_-;\-* #,##0.000000_-;_-* &quot;-&quot;_-;_-@_-"/>
    <numFmt numFmtId="170" formatCode="_-* #,##0.0000_-;\-* #,##0.0000_-;_-* &quot;-&quot;????_-;_-@_-"/>
    <numFmt numFmtId="171" formatCode="0.0000000"/>
    <numFmt numFmtId="172" formatCode="0.0%"/>
    <numFmt numFmtId="173" formatCode="_-* #,##0.00_-;\-* #,##0.00_-;_-* &quot;-&quot;_-;_-@_-"/>
    <numFmt numFmtId="174" formatCode="_-* #,##0.000000_-;\-* #,##0.000000_-;_-* &quot;-&quot;????_-;_-@_-"/>
    <numFmt numFmtId="175" formatCode="0.0000"/>
  </numFmts>
  <fonts count="11">
    <font>
      <sz val="9"/>
      <name val="Geneva"/>
    </font>
    <font>
      <sz val="9"/>
      <name val="Geneva"/>
    </font>
    <font>
      <b/>
      <sz val="14"/>
      <color indexed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vertAlign val="subscript"/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10"/>
      <name val="Times New Roman"/>
      <family val="1"/>
    </font>
    <font>
      <sz val="8"/>
      <color rgb="FFFF0000"/>
      <name val="Times New Roman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Protection="1">
      <protection hidden="1"/>
    </xf>
    <xf numFmtId="165" fontId="3" fillId="0" borderId="0" xfId="1" applyNumberFormat="1" applyFont="1" applyProtection="1">
      <protection hidden="1"/>
    </xf>
    <xf numFmtId="166" fontId="4" fillId="4" borderId="4" xfId="1" applyNumberFormat="1" applyFont="1" applyFill="1" applyBorder="1" applyAlignment="1" applyProtection="1">
      <alignment horizontal="center" vertical="center"/>
      <protection hidden="1"/>
    </xf>
    <xf numFmtId="49" fontId="4" fillId="5" borderId="4" xfId="0" applyNumberFormat="1" applyFont="1" applyFill="1" applyBorder="1" applyAlignment="1" applyProtection="1">
      <alignment horizontal="center" vertical="center"/>
      <protection hidden="1"/>
    </xf>
    <xf numFmtId="49" fontId="4" fillId="3" borderId="4" xfId="0" applyNumberFormat="1" applyFont="1" applyFill="1" applyBorder="1" applyAlignment="1" applyProtection="1">
      <alignment horizontal="center" vertical="center"/>
      <protection hidden="1"/>
    </xf>
    <xf numFmtId="49" fontId="4" fillId="6" borderId="2" xfId="0" applyNumberFormat="1" applyFont="1" applyFill="1" applyBorder="1" applyAlignment="1" applyProtection="1">
      <alignment vertical="center"/>
      <protection hidden="1"/>
    </xf>
    <xf numFmtId="0" fontId="4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49" fontId="4" fillId="5" borderId="1" xfId="0" applyNumberFormat="1" applyFont="1" applyFill="1" applyBorder="1" applyAlignment="1" applyProtection="1">
      <alignment horizontal="center" vertical="center" wrapText="1"/>
      <protection hidden="1"/>
    </xf>
    <xf numFmtId="165" fontId="3" fillId="4" borderId="4" xfId="1" applyNumberFormat="1" applyFont="1" applyFill="1" applyBorder="1" applyAlignment="1" applyProtection="1">
      <alignment horizontal="center" vertical="center" wrapText="1"/>
    </xf>
    <xf numFmtId="0" fontId="3" fillId="6" borderId="3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4" xfId="0" applyFont="1" applyFill="1" applyBorder="1" applyAlignment="1" applyProtection="1">
      <alignment horizontal="right" vertical="center"/>
      <protection hidden="1"/>
    </xf>
    <xf numFmtId="164" fontId="3" fillId="0" borderId="4" xfId="1" applyFont="1" applyFill="1" applyBorder="1" applyAlignment="1" applyProtection="1">
      <alignment horizontal="right" vertical="center"/>
      <protection hidden="1"/>
    </xf>
    <xf numFmtId="167" fontId="4" fillId="3" borderId="4" xfId="1" applyNumberFormat="1" applyFont="1" applyFill="1" applyBorder="1" applyAlignment="1" applyProtection="1">
      <alignment horizontal="right" vertical="center"/>
      <protection hidden="1"/>
    </xf>
    <xf numFmtId="168" fontId="3" fillId="4" borderId="4" xfId="1" applyNumberFormat="1" applyFont="1" applyFill="1" applyBorder="1" applyAlignment="1" applyProtection="1">
      <alignment horizontal="center" vertical="center"/>
      <protection hidden="1"/>
    </xf>
    <xf numFmtId="167" fontId="4" fillId="5" borderId="1" xfId="0" applyNumberFormat="1" applyFont="1" applyFill="1" applyBorder="1" applyAlignment="1" applyProtection="1">
      <alignment horizontal="center" vertical="center"/>
      <protection hidden="1"/>
    </xf>
    <xf numFmtId="166" fontId="3" fillId="3" borderId="4" xfId="1" applyNumberFormat="1" applyFont="1" applyFill="1" applyBorder="1" applyAlignment="1" applyProtection="1">
      <alignment horizontal="right" vertical="center"/>
      <protection hidden="1"/>
    </xf>
    <xf numFmtId="166" fontId="3" fillId="4" borderId="4" xfId="1" applyNumberFormat="1" applyFont="1" applyFill="1" applyBorder="1" applyAlignment="1" applyProtection="1">
      <alignment horizontal="center" vertical="center"/>
      <protection hidden="1"/>
    </xf>
    <xf numFmtId="166" fontId="3" fillId="5" borderId="4" xfId="0" applyNumberFormat="1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169" fontId="3" fillId="5" borderId="4" xfId="1" applyNumberFormat="1" applyFont="1" applyFill="1" applyBorder="1" applyAlignment="1" applyProtection="1">
      <alignment horizontal="center"/>
      <protection hidden="1"/>
    </xf>
    <xf numFmtId="164" fontId="0" fillId="0" borderId="0" xfId="0" applyNumberFormat="1" applyFont="1"/>
    <xf numFmtId="165" fontId="0" fillId="0" borderId="0" xfId="0" applyNumberFormat="1" applyFont="1"/>
    <xf numFmtId="170" fontId="0" fillId="0" borderId="0" xfId="0" applyNumberFormat="1"/>
    <xf numFmtId="0" fontId="3" fillId="0" borderId="0" xfId="0" applyFont="1" applyAlignme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165" fontId="3" fillId="0" borderId="0" xfId="1" applyNumberFormat="1" applyFont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171" fontId="3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172" fontId="3" fillId="0" borderId="0" xfId="0" applyNumberFormat="1" applyFont="1" applyProtection="1">
      <protection hidden="1"/>
    </xf>
    <xf numFmtId="0" fontId="8" fillId="0" borderId="0" xfId="0" applyFont="1" applyProtection="1">
      <protection hidden="1"/>
    </xf>
    <xf numFmtId="164" fontId="3" fillId="0" borderId="0" xfId="0" applyNumberFormat="1" applyFont="1" applyProtection="1">
      <protection hidden="1"/>
    </xf>
    <xf numFmtId="167" fontId="3" fillId="0" borderId="0" xfId="0" applyNumberFormat="1" applyFont="1" applyProtection="1">
      <protection hidden="1"/>
    </xf>
    <xf numFmtId="173" fontId="3" fillId="0" borderId="0" xfId="0" applyNumberFormat="1" applyFont="1" applyProtection="1">
      <protection hidden="1"/>
    </xf>
    <xf numFmtId="174" fontId="0" fillId="0" borderId="0" xfId="0" applyNumberFormat="1"/>
    <xf numFmtId="175" fontId="3" fillId="6" borderId="3" xfId="0" applyNumberFormat="1" applyFont="1" applyFill="1" applyBorder="1" applyProtection="1">
      <protection hidden="1"/>
    </xf>
    <xf numFmtId="0" fontId="8" fillId="3" borderId="4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10" fontId="3" fillId="0" borderId="0" xfId="2" quotePrefix="1" applyNumberFormat="1" applyFont="1" applyProtection="1">
      <protection hidden="1"/>
    </xf>
    <xf numFmtId="0" fontId="3" fillId="0" borderId="6" xfId="0" applyFont="1" applyFill="1" applyBorder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49" fontId="2" fillId="2" borderId="1" xfId="0" applyNumberFormat="1" applyFont="1" applyFill="1" applyBorder="1" applyAlignment="1" applyProtection="1">
      <alignment horizontal="left" vertical="center"/>
      <protection hidden="1"/>
    </xf>
    <xf numFmtId="49" fontId="2" fillId="2" borderId="2" xfId="0" applyNumberFormat="1" applyFont="1" applyFill="1" applyBorder="1" applyAlignment="1" applyProtection="1">
      <alignment horizontal="left" vertical="center"/>
      <protection hidden="1"/>
    </xf>
    <xf numFmtId="49" fontId="2" fillId="2" borderId="3" xfId="0" applyNumberFormat="1" applyFont="1" applyFill="1" applyBorder="1" applyAlignment="1" applyProtection="1">
      <alignment horizontal="left" vertical="center"/>
      <protection hidden="1"/>
    </xf>
    <xf numFmtId="49" fontId="4" fillId="3" borderId="1" xfId="0" applyNumberFormat="1" applyFont="1" applyFill="1" applyBorder="1" applyAlignment="1" applyProtection="1">
      <alignment horizontal="center" vertical="center"/>
      <protection hidden="1"/>
    </xf>
    <xf numFmtId="49" fontId="4" fillId="3" borderId="2" xfId="0" applyNumberFormat="1" applyFont="1" applyFill="1" applyBorder="1" applyAlignment="1" applyProtection="1">
      <alignment horizontal="center" vertical="center"/>
      <protection hidden="1"/>
    </xf>
    <xf numFmtId="49" fontId="4" fillId="4" borderId="2" xfId="0" applyNumberFormat="1" applyFont="1" applyFill="1" applyBorder="1" applyAlignment="1" applyProtection="1">
      <alignment horizontal="center" vertical="center"/>
      <protection hidden="1"/>
    </xf>
    <xf numFmtId="49" fontId="4" fillId="4" borderId="3" xfId="0" applyNumberFormat="1" applyFont="1" applyFill="1" applyBorder="1" applyAlignment="1" applyProtection="1">
      <alignment horizontal="center" vertical="center"/>
      <protection hidden="1"/>
    </xf>
    <xf numFmtId="49" fontId="4" fillId="5" borderId="1" xfId="0" applyNumberFormat="1" applyFont="1" applyFill="1" applyBorder="1" applyAlignment="1" applyProtection="1">
      <alignment horizontal="center" vertical="center"/>
      <protection hidden="1"/>
    </xf>
    <xf numFmtId="49" fontId="4" fillId="5" borderId="2" xfId="0" applyNumberFormat="1" applyFont="1" applyFill="1" applyBorder="1" applyAlignment="1" applyProtection="1">
      <alignment horizontal="center" vertical="center"/>
      <protection hidden="1"/>
    </xf>
    <xf numFmtId="49" fontId="4" fillId="5" borderId="3" xfId="0" applyNumberFormat="1" applyFont="1" applyFill="1" applyBorder="1" applyAlignment="1" applyProtection="1">
      <alignment horizontal="center" vertical="center"/>
      <protection hidden="1"/>
    </xf>
  </cellXfs>
  <cellStyles count="3">
    <cellStyle name="Migliaia [0]" xfId="1" builtinId="6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T19"/>
  <sheetViews>
    <sheetView zoomScaleNormal="100" workbookViewId="0">
      <selection activeCell="D15" sqref="D15"/>
    </sheetView>
  </sheetViews>
  <sheetFormatPr defaultRowHeight="12"/>
  <cols>
    <col min="1" max="1" width="8.28515625" style="30" customWidth="1"/>
    <col min="2" max="2" width="11.7109375" style="1" bestFit="1" customWidth="1"/>
    <col min="3" max="3" width="12" style="1" bestFit="1" customWidth="1"/>
    <col min="4" max="4" width="11.85546875" style="1" customWidth="1"/>
    <col min="5" max="5" width="12" style="1" customWidth="1"/>
    <col min="6" max="6" width="10.7109375" style="1" customWidth="1"/>
    <col min="7" max="7" width="9.85546875" style="1" bestFit="1" customWidth="1"/>
    <col min="8" max="8" width="11.140625" style="1" customWidth="1"/>
    <col min="9" max="9" width="11.5703125" style="1" customWidth="1"/>
    <col min="10" max="10" width="9.5703125" style="1" customWidth="1"/>
    <col min="11" max="11" width="17.42578125" style="1" bestFit="1" customWidth="1"/>
    <col min="12" max="12" width="8.7109375" style="2" bestFit="1" customWidth="1"/>
    <col min="13" max="13" width="10.140625" style="1" customWidth="1"/>
    <col min="14" max="16" width="9.5703125" style="1" customWidth="1"/>
    <col min="17" max="17" width="15.42578125" bestFit="1" customWidth="1"/>
    <col min="18" max="19" width="9.7109375" bestFit="1" customWidth="1"/>
    <col min="20" max="20" width="9.85546875" bestFit="1" customWidth="1"/>
  </cols>
  <sheetData>
    <row r="1" spans="1:20" ht="18.75">
      <c r="A1" s="47" t="s">
        <v>27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8.7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5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8.8000000000000007</v>
      </c>
      <c r="F5" s="20">
        <v>36</v>
      </c>
      <c r="G5" s="21">
        <f>D5+E5+F5</f>
        <v>74.8</v>
      </c>
      <c r="H5" s="22">
        <v>1.1881060000000001</v>
      </c>
      <c r="I5" s="23">
        <v>6.5970279999999999</v>
      </c>
      <c r="J5" s="23">
        <v>3.785282</v>
      </c>
      <c r="K5" s="23">
        <f>9.077364*(1-4.5/100)</f>
        <v>8.6688826199999998</v>
      </c>
      <c r="L5" s="23">
        <f>SUM(I5:K5)</f>
        <v>19.051192620000002</v>
      </c>
      <c r="M5" s="42">
        <v>100.2619</v>
      </c>
      <c r="N5" s="24">
        <f>H5</f>
        <v>1.1881060000000001</v>
      </c>
      <c r="O5" s="25">
        <f>ROUND((L5*M5)/1000,6)</f>
        <v>1.9101090000000001</v>
      </c>
      <c r="P5" s="26">
        <f>N5+O5</f>
        <v>3.0982150000000002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8.8000000000000007</v>
      </c>
      <c r="F6" s="20">
        <v>36</v>
      </c>
      <c r="G6" s="21">
        <f t="shared" ref="G6:G7" si="0">D6+E6+F6</f>
        <v>74.8</v>
      </c>
      <c r="H6" s="22">
        <v>1.091137</v>
      </c>
      <c r="I6" s="23">
        <v>6.5970279999999999</v>
      </c>
      <c r="J6" s="23">
        <v>3.785282</v>
      </c>
      <c r="K6" s="23">
        <f t="shared" ref="K6:K7" si="1">9.077364*(1-4.5/100)</f>
        <v>8.6688826199999998</v>
      </c>
      <c r="L6" s="23">
        <f>SUM(I6:K6)</f>
        <v>19.051192620000002</v>
      </c>
      <c r="M6" s="42">
        <v>100.2619</v>
      </c>
      <c r="N6" s="25">
        <f>H6</f>
        <v>1.091137</v>
      </c>
      <c r="O6" s="25">
        <f>ROUND((L6*M6)/1000,6)</f>
        <v>1.9101090000000001</v>
      </c>
      <c r="P6" s="26">
        <f>N6+O6</f>
        <v>3.0012460000000001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8.8000000000000007</v>
      </c>
      <c r="F7" s="20">
        <v>36</v>
      </c>
      <c r="G7" s="21">
        <f t="shared" si="0"/>
        <v>74.8</v>
      </c>
      <c r="H7" s="22">
        <v>0.96988799999999997</v>
      </c>
      <c r="I7" s="23">
        <v>6.5970279999999999</v>
      </c>
      <c r="J7" s="23">
        <v>3.785282</v>
      </c>
      <c r="K7" s="23">
        <f t="shared" si="1"/>
        <v>8.6688826199999998</v>
      </c>
      <c r="L7" s="23">
        <f>SUM(I7:K7)</f>
        <v>19.051192620000002</v>
      </c>
      <c r="M7" s="42">
        <v>100.2619</v>
      </c>
      <c r="N7" s="25">
        <f>H7</f>
        <v>0.96988799999999997</v>
      </c>
      <c r="O7" s="25">
        <f>ROUND((L7*M7)/1000,6)</f>
        <v>1.9101090000000001</v>
      </c>
      <c r="P7" s="26">
        <f>N7+O7</f>
        <v>2.8799969999999999</v>
      </c>
      <c r="Q7" s="27"/>
      <c r="R7" s="16"/>
      <c r="S7" s="28"/>
      <c r="T7" s="29"/>
    </row>
    <row r="8" spans="1:20">
      <c r="D8" s="46" t="s">
        <v>30</v>
      </c>
      <c r="E8" s="46"/>
      <c r="F8" s="1" t="s">
        <v>26</v>
      </c>
      <c r="H8" s="33" t="s">
        <v>30</v>
      </c>
      <c r="I8" s="1" t="s">
        <v>28</v>
      </c>
      <c r="J8" s="31"/>
      <c r="K8" s="31" t="s">
        <v>29</v>
      </c>
      <c r="L8" s="32"/>
      <c r="N8" s="31"/>
      <c r="O8" s="31"/>
      <c r="P8" s="31"/>
      <c r="Q8" s="16"/>
      <c r="R8" s="16"/>
      <c r="S8" s="16"/>
    </row>
    <row r="9" spans="1:20">
      <c r="J9" s="33"/>
      <c r="K9" s="45"/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1.25">
      <c r="A17" s="30"/>
      <c r="I17" s="38"/>
      <c r="L17" s="2"/>
    </row>
    <row r="18" spans="1:12" s="1" customFormat="1" ht="11.25">
      <c r="A18" s="30"/>
      <c r="I18" s="40"/>
      <c r="L18" s="2"/>
    </row>
    <row r="19" spans="1:12" s="1" customFormat="1" ht="11.2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126C3-5092-4E3F-88EB-F033F46A8FA9}">
  <sheetPr>
    <tabColor rgb="FF92D050"/>
  </sheetPr>
  <dimension ref="A1:T19"/>
  <sheetViews>
    <sheetView workbookViewId="0">
      <selection activeCell="N32" sqref="N32"/>
    </sheetView>
  </sheetViews>
  <sheetFormatPr defaultRowHeight="12"/>
  <cols>
    <col min="1" max="1" width="8.28515625" style="30" customWidth="1"/>
    <col min="2" max="2" width="11.7109375" style="1" bestFit="1" customWidth="1"/>
    <col min="3" max="3" width="12" style="1" bestFit="1" customWidth="1"/>
    <col min="4" max="4" width="11.85546875" style="1" customWidth="1"/>
    <col min="5" max="5" width="12" style="1" customWidth="1"/>
    <col min="6" max="6" width="10.7109375" style="1" customWidth="1"/>
    <col min="7" max="7" width="9.85546875" style="1" bestFit="1" customWidth="1"/>
    <col min="8" max="8" width="11.140625" style="1" customWidth="1"/>
    <col min="9" max="9" width="11.5703125" style="1" customWidth="1"/>
    <col min="10" max="10" width="9.5703125" style="1" customWidth="1"/>
    <col min="11" max="11" width="17.42578125" style="1" bestFit="1" customWidth="1"/>
    <col min="12" max="12" width="8.7109375" style="2" bestFit="1" customWidth="1"/>
    <col min="13" max="13" width="10.140625" style="1" customWidth="1"/>
    <col min="14" max="16" width="9.5703125" style="1" customWidth="1"/>
    <col min="17" max="17" width="15.42578125" bestFit="1" customWidth="1"/>
    <col min="18" max="19" width="9.7109375" bestFit="1" customWidth="1"/>
    <col min="20" max="20" width="9.85546875" bestFit="1" customWidth="1"/>
  </cols>
  <sheetData>
    <row r="1" spans="1:20" ht="18.75">
      <c r="A1" s="47" t="s">
        <v>47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8.7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5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8.8000000000000007</v>
      </c>
      <c r="F5" s="20">
        <v>36</v>
      </c>
      <c r="G5" s="21">
        <f>D5+E5+F5</f>
        <v>74.8</v>
      </c>
      <c r="H5" s="22">
        <v>1.1881060000000001</v>
      </c>
      <c r="I5" s="23">
        <v>10.874791</v>
      </c>
      <c r="J5" s="23">
        <v>3.785282</v>
      </c>
      <c r="K5" s="23">
        <f>9.077364*(1-4.5/100)</f>
        <v>8.6688826199999998</v>
      </c>
      <c r="L5" s="23">
        <f>SUM(I5:K5)</f>
        <v>23.328955620000002</v>
      </c>
      <c r="M5" s="42">
        <v>100.2619</v>
      </c>
      <c r="N5" s="24">
        <f>H5</f>
        <v>1.1881060000000001</v>
      </c>
      <c r="O5" s="25">
        <f>ROUND((L5*M5)/1000,6)</f>
        <v>2.3390049999999998</v>
      </c>
      <c r="P5" s="26">
        <f>N5+O5</f>
        <v>3.5271109999999997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8.8000000000000007</v>
      </c>
      <c r="F6" s="20">
        <v>36</v>
      </c>
      <c r="G6" s="21">
        <f t="shared" ref="G6:G7" si="0">D6+E6+F6</f>
        <v>74.8</v>
      </c>
      <c r="H6" s="22">
        <v>1.091137</v>
      </c>
      <c r="I6" s="23">
        <v>10.874791</v>
      </c>
      <c r="J6" s="23">
        <v>3.785282</v>
      </c>
      <c r="K6" s="23">
        <f t="shared" ref="K6:K7" si="1">9.077364*(1-4.5/100)</f>
        <v>8.6688826199999998</v>
      </c>
      <c r="L6" s="23">
        <f>SUM(I6:K6)</f>
        <v>23.328955620000002</v>
      </c>
      <c r="M6" s="42">
        <v>100.2619</v>
      </c>
      <c r="N6" s="25">
        <f>H6</f>
        <v>1.091137</v>
      </c>
      <c r="O6" s="25">
        <f>ROUND((L6*M6)/1000,6)</f>
        <v>2.3390049999999998</v>
      </c>
      <c r="P6" s="26">
        <f>N6+O6</f>
        <v>3.430142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8.8000000000000007</v>
      </c>
      <c r="F7" s="20">
        <v>36</v>
      </c>
      <c r="G7" s="21">
        <f t="shared" si="0"/>
        <v>74.8</v>
      </c>
      <c r="H7" s="22">
        <v>0.96988799999999997</v>
      </c>
      <c r="I7" s="23">
        <v>10.874791</v>
      </c>
      <c r="J7" s="23">
        <v>3.785282</v>
      </c>
      <c r="K7" s="23">
        <f t="shared" si="1"/>
        <v>8.6688826199999998</v>
      </c>
      <c r="L7" s="23">
        <f>SUM(I7:K7)</f>
        <v>23.328955620000002</v>
      </c>
      <c r="M7" s="42">
        <v>100.2619</v>
      </c>
      <c r="N7" s="25">
        <f>H7</f>
        <v>0.96988799999999997</v>
      </c>
      <c r="O7" s="25">
        <f>ROUND((L7*M7)/1000,6)</f>
        <v>2.3390049999999998</v>
      </c>
      <c r="P7" s="26">
        <f>N7+O7</f>
        <v>3.3088929999999999</v>
      </c>
      <c r="Q7" s="27"/>
      <c r="R7" s="16"/>
      <c r="S7" s="28"/>
      <c r="T7" s="29"/>
    </row>
    <row r="8" spans="1:20">
      <c r="D8" s="46" t="s">
        <v>30</v>
      </c>
      <c r="E8" s="46"/>
      <c r="F8" s="1" t="s">
        <v>26</v>
      </c>
      <c r="H8" s="33" t="s">
        <v>30</v>
      </c>
      <c r="I8" s="1" t="s">
        <v>40</v>
      </c>
      <c r="J8" s="31"/>
      <c r="K8" s="31" t="s">
        <v>29</v>
      </c>
      <c r="L8" s="32"/>
      <c r="N8" s="31"/>
      <c r="O8" s="31"/>
      <c r="P8" s="31"/>
      <c r="Q8" s="16"/>
      <c r="R8" s="16"/>
      <c r="S8" s="16"/>
    </row>
    <row r="9" spans="1:20">
      <c r="J9" s="33"/>
      <c r="K9" s="45"/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1.25">
      <c r="A17" s="30"/>
      <c r="I17" s="38"/>
      <c r="L17" s="2"/>
    </row>
    <row r="18" spans="1:12" s="1" customFormat="1" ht="11.25">
      <c r="A18" s="30"/>
      <c r="I18" s="40"/>
      <c r="L18" s="2"/>
    </row>
    <row r="19" spans="1:12" s="1" customFormat="1" ht="11.2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AB812-5B04-4E8C-87B1-C354172AB114}">
  <sheetPr>
    <tabColor rgb="FF92D050"/>
  </sheetPr>
  <dimension ref="A1:T19"/>
  <sheetViews>
    <sheetView workbookViewId="0">
      <selection activeCell="P31" sqref="P31"/>
    </sheetView>
  </sheetViews>
  <sheetFormatPr defaultRowHeight="12"/>
  <cols>
    <col min="1" max="1" width="8.28515625" style="30" customWidth="1"/>
    <col min="2" max="2" width="11.7109375" style="1" bestFit="1" customWidth="1"/>
    <col min="3" max="3" width="12" style="1" bestFit="1" customWidth="1"/>
    <col min="4" max="4" width="11.85546875" style="1" customWidth="1"/>
    <col min="5" max="5" width="12" style="1" customWidth="1"/>
    <col min="6" max="6" width="10.7109375" style="1" customWidth="1"/>
    <col min="7" max="7" width="9.85546875" style="1" bestFit="1" customWidth="1"/>
    <col min="8" max="8" width="11.140625" style="1" customWidth="1"/>
    <col min="9" max="9" width="11.5703125" style="1" customWidth="1"/>
    <col min="10" max="10" width="9.5703125" style="1" customWidth="1"/>
    <col min="11" max="11" width="17.42578125" style="1" bestFit="1" customWidth="1"/>
    <col min="12" max="12" width="8.7109375" style="2" bestFit="1" customWidth="1"/>
    <col min="13" max="13" width="10.140625" style="1" customWidth="1"/>
    <col min="14" max="16" width="9.5703125" style="1" customWidth="1"/>
    <col min="17" max="17" width="15.42578125" bestFit="1" customWidth="1"/>
    <col min="18" max="19" width="9.7109375" bestFit="1" customWidth="1"/>
    <col min="20" max="20" width="9.85546875" bestFit="1" customWidth="1"/>
  </cols>
  <sheetData>
    <row r="1" spans="1:20" ht="18.75">
      <c r="A1" s="47" t="s">
        <v>46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8.7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5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8.8000000000000007</v>
      </c>
      <c r="F5" s="20">
        <v>36</v>
      </c>
      <c r="G5" s="21">
        <f>D5+E5+F5</f>
        <v>74.8</v>
      </c>
      <c r="H5" s="22">
        <v>1.1881060000000001</v>
      </c>
      <c r="I5" s="23">
        <v>13.670799000000001</v>
      </c>
      <c r="J5" s="23">
        <v>3.785282</v>
      </c>
      <c r="K5" s="23">
        <f>9.077364*(1-4.5/100)</f>
        <v>8.6688826199999998</v>
      </c>
      <c r="L5" s="23">
        <f>SUM(I5:K5)</f>
        <v>26.124963620000003</v>
      </c>
      <c r="M5" s="42">
        <v>100.2619</v>
      </c>
      <c r="N5" s="24">
        <f>H5</f>
        <v>1.1881060000000001</v>
      </c>
      <c r="O5" s="25">
        <f>ROUND((L5*M5)/1000,6)</f>
        <v>2.6193379999999999</v>
      </c>
      <c r="P5" s="26">
        <f>N5+O5</f>
        <v>3.8074440000000003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8.8000000000000007</v>
      </c>
      <c r="F6" s="20">
        <v>36</v>
      </c>
      <c r="G6" s="21">
        <f t="shared" ref="G6:G7" si="0">D6+E6+F6</f>
        <v>74.8</v>
      </c>
      <c r="H6" s="22">
        <v>1.091137</v>
      </c>
      <c r="I6" s="23">
        <v>13.670799000000001</v>
      </c>
      <c r="J6" s="23">
        <v>3.785282</v>
      </c>
      <c r="K6" s="23">
        <f t="shared" ref="K6:K7" si="1">9.077364*(1-4.5/100)</f>
        <v>8.6688826199999998</v>
      </c>
      <c r="L6" s="23">
        <f>SUM(I6:K6)</f>
        <v>26.124963620000003</v>
      </c>
      <c r="M6" s="42">
        <v>100.2619</v>
      </c>
      <c r="N6" s="25">
        <f>H6</f>
        <v>1.091137</v>
      </c>
      <c r="O6" s="25">
        <f>ROUND((L6*M6)/1000,6)</f>
        <v>2.6193379999999999</v>
      </c>
      <c r="P6" s="26">
        <f>N6+O6</f>
        <v>3.7104749999999997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8.8000000000000007</v>
      </c>
      <c r="F7" s="20">
        <v>36</v>
      </c>
      <c r="G7" s="21">
        <f t="shared" si="0"/>
        <v>74.8</v>
      </c>
      <c r="H7" s="22">
        <v>0.96988799999999997</v>
      </c>
      <c r="I7" s="23">
        <v>13.670799000000001</v>
      </c>
      <c r="J7" s="23">
        <v>3.785282</v>
      </c>
      <c r="K7" s="23">
        <f t="shared" si="1"/>
        <v>8.6688826199999998</v>
      </c>
      <c r="L7" s="23">
        <f>SUM(I7:K7)</f>
        <v>26.124963620000003</v>
      </c>
      <c r="M7" s="42">
        <v>100.2619</v>
      </c>
      <c r="N7" s="25">
        <f>H7</f>
        <v>0.96988799999999997</v>
      </c>
      <c r="O7" s="25">
        <f>ROUND((L7*M7)/1000,6)</f>
        <v>2.6193379999999999</v>
      </c>
      <c r="P7" s="26">
        <f>N7+O7</f>
        <v>3.589226</v>
      </c>
      <c r="Q7" s="27"/>
      <c r="R7" s="16"/>
      <c r="S7" s="28"/>
      <c r="T7" s="29"/>
    </row>
    <row r="8" spans="1:20">
      <c r="D8" s="46" t="s">
        <v>30</v>
      </c>
      <c r="E8" s="46"/>
      <c r="F8" s="1" t="s">
        <v>26</v>
      </c>
      <c r="H8" s="33" t="s">
        <v>30</v>
      </c>
      <c r="I8" s="1" t="s">
        <v>39</v>
      </c>
      <c r="J8" s="31"/>
      <c r="K8" s="31" t="s">
        <v>29</v>
      </c>
      <c r="L8" s="32"/>
      <c r="N8" s="31"/>
      <c r="O8" s="31"/>
      <c r="P8" s="31"/>
      <c r="Q8" s="16"/>
      <c r="R8" s="16"/>
      <c r="S8" s="16"/>
    </row>
    <row r="9" spans="1:20">
      <c r="J9" s="33"/>
      <c r="K9" s="45"/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1.25">
      <c r="A17" s="30"/>
      <c r="I17" s="38"/>
      <c r="L17" s="2"/>
    </row>
    <row r="18" spans="1:12" s="1" customFormat="1" ht="11.25">
      <c r="A18" s="30"/>
      <c r="I18" s="40"/>
      <c r="L18" s="2"/>
    </row>
    <row r="19" spans="1:12" s="1" customFormat="1" ht="11.2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B73D0-5535-4E1A-8C28-580F80973E02}">
  <dimension ref="A1:T19"/>
  <sheetViews>
    <sheetView tabSelected="1" workbookViewId="0">
      <selection activeCell="J13" sqref="J13"/>
    </sheetView>
  </sheetViews>
  <sheetFormatPr defaultRowHeight="12"/>
  <cols>
    <col min="1" max="1" width="8.28515625" style="30" customWidth="1"/>
    <col min="2" max="2" width="11.7109375" style="1" bestFit="1" customWidth="1"/>
    <col min="3" max="3" width="12" style="1" bestFit="1" customWidth="1"/>
    <col min="4" max="4" width="11.85546875" style="1" customWidth="1"/>
    <col min="5" max="5" width="12" style="1" customWidth="1"/>
    <col min="6" max="6" width="10.7109375" style="1" customWidth="1"/>
    <col min="7" max="7" width="9.85546875" style="1" bestFit="1" customWidth="1"/>
    <col min="8" max="8" width="11.140625" style="1" customWidth="1"/>
    <col min="9" max="9" width="11.5703125" style="1" customWidth="1"/>
    <col min="10" max="10" width="9.5703125" style="1" customWidth="1"/>
    <col min="11" max="11" width="17.42578125" style="1" bestFit="1" customWidth="1"/>
    <col min="12" max="12" width="8.7109375" style="2" bestFit="1" customWidth="1"/>
    <col min="13" max="13" width="10.140625" style="1" customWidth="1"/>
    <col min="14" max="16" width="9.5703125" style="1" customWidth="1"/>
    <col min="17" max="17" width="15.42578125" bestFit="1" customWidth="1"/>
    <col min="18" max="19" width="9.7109375" bestFit="1" customWidth="1"/>
    <col min="20" max="20" width="9.85546875" bestFit="1" customWidth="1"/>
  </cols>
  <sheetData>
    <row r="1" spans="1:20" ht="18.75">
      <c r="A1" s="47" t="s">
        <v>45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8.7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5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8.8000000000000007</v>
      </c>
      <c r="F5" s="20">
        <v>36</v>
      </c>
      <c r="G5" s="21">
        <f>D5+E5+F5</f>
        <v>74.8</v>
      </c>
      <c r="H5" s="22">
        <v>1.1881060000000001</v>
      </c>
      <c r="I5" s="23">
        <v>14.276386</v>
      </c>
      <c r="J5" s="23">
        <v>3.785282</v>
      </c>
      <c r="K5" s="23">
        <f>9.077364*(1-4.5/100)</f>
        <v>8.6688826199999998</v>
      </c>
      <c r="L5" s="23">
        <f>SUM(I5:K5)</f>
        <v>26.730550620000002</v>
      </c>
      <c r="M5" s="42">
        <v>100.2619</v>
      </c>
      <c r="N5" s="24">
        <f>H5</f>
        <v>1.1881060000000001</v>
      </c>
      <c r="O5" s="25">
        <f>ROUND((L5*M5)/1000,6)</f>
        <v>2.680056</v>
      </c>
      <c r="P5" s="26">
        <f>N5+O5</f>
        <v>3.8681619999999999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8.8000000000000007</v>
      </c>
      <c r="F6" s="20">
        <v>36</v>
      </c>
      <c r="G6" s="21">
        <f t="shared" ref="G6:G7" si="0">D6+E6+F6</f>
        <v>74.8</v>
      </c>
      <c r="H6" s="22">
        <v>1.091137</v>
      </c>
      <c r="I6" s="23">
        <v>14.276386</v>
      </c>
      <c r="J6" s="23">
        <v>3.785282</v>
      </c>
      <c r="K6" s="23">
        <f t="shared" ref="K6:K7" si="1">9.077364*(1-4.5/100)</f>
        <v>8.6688826199999998</v>
      </c>
      <c r="L6" s="23">
        <f>SUM(I6:K6)</f>
        <v>26.730550620000002</v>
      </c>
      <c r="M6" s="42">
        <v>100.2619</v>
      </c>
      <c r="N6" s="25">
        <f>H6</f>
        <v>1.091137</v>
      </c>
      <c r="O6" s="25">
        <f>ROUND((L6*M6)/1000,6)</f>
        <v>2.680056</v>
      </c>
      <c r="P6" s="26">
        <f>N6+O6</f>
        <v>3.7711930000000002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8.8000000000000007</v>
      </c>
      <c r="F7" s="20">
        <v>36</v>
      </c>
      <c r="G7" s="21">
        <f t="shared" si="0"/>
        <v>74.8</v>
      </c>
      <c r="H7" s="22">
        <v>0.96988799999999997</v>
      </c>
      <c r="I7" s="23">
        <v>14.276386</v>
      </c>
      <c r="J7" s="23">
        <v>3.785282</v>
      </c>
      <c r="K7" s="23">
        <f t="shared" si="1"/>
        <v>8.6688826199999998</v>
      </c>
      <c r="L7" s="23">
        <f>SUM(I7:K7)</f>
        <v>26.730550620000002</v>
      </c>
      <c r="M7" s="42">
        <v>100.2619</v>
      </c>
      <c r="N7" s="25">
        <f>H7</f>
        <v>0.96988799999999997</v>
      </c>
      <c r="O7" s="25">
        <f>ROUND((L7*M7)/1000,6)</f>
        <v>2.680056</v>
      </c>
      <c r="P7" s="26">
        <f>N7+O7</f>
        <v>3.6499440000000001</v>
      </c>
      <c r="Q7" s="27"/>
      <c r="R7" s="16"/>
      <c r="S7" s="28"/>
      <c r="T7" s="29"/>
    </row>
    <row r="8" spans="1:20">
      <c r="D8" s="46" t="s">
        <v>30</v>
      </c>
      <c r="E8" s="46"/>
      <c r="F8" s="1" t="s">
        <v>26</v>
      </c>
      <c r="H8" s="33" t="s">
        <v>30</v>
      </c>
      <c r="I8" s="1" t="s">
        <v>52</v>
      </c>
      <c r="J8" s="31"/>
      <c r="K8" s="31" t="s">
        <v>29</v>
      </c>
      <c r="L8" s="32"/>
      <c r="N8" s="31"/>
      <c r="O8" s="31"/>
      <c r="P8" s="31"/>
      <c r="Q8" s="16"/>
      <c r="R8" s="16"/>
      <c r="S8" s="16"/>
    </row>
    <row r="9" spans="1:20">
      <c r="J9" s="33"/>
      <c r="K9" s="45"/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1.25">
      <c r="A17" s="30"/>
      <c r="I17" s="38"/>
      <c r="L17" s="2"/>
    </row>
    <row r="18" spans="1:12" s="1" customFormat="1" ht="11.25">
      <c r="A18" s="30"/>
      <c r="I18" s="40"/>
      <c r="L18" s="2"/>
    </row>
    <row r="19" spans="1:12" s="1" customFormat="1" ht="11.2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T19"/>
  <sheetViews>
    <sheetView zoomScaleNormal="100" workbookViewId="0">
      <selection activeCell="K4" sqref="K4:K7"/>
    </sheetView>
  </sheetViews>
  <sheetFormatPr defaultRowHeight="12"/>
  <cols>
    <col min="1" max="1" width="8.28515625" style="30" customWidth="1"/>
    <col min="2" max="2" width="11.7109375" style="1" bestFit="1" customWidth="1"/>
    <col min="3" max="3" width="12" style="1" bestFit="1" customWidth="1"/>
    <col min="4" max="4" width="11.85546875" style="1" customWidth="1"/>
    <col min="5" max="5" width="12" style="1" customWidth="1"/>
    <col min="6" max="6" width="10.7109375" style="1" customWidth="1"/>
    <col min="7" max="7" width="9.85546875" style="1" bestFit="1" customWidth="1"/>
    <col min="8" max="8" width="11.140625" style="1" customWidth="1"/>
    <col min="9" max="9" width="11.5703125" style="1" customWidth="1"/>
    <col min="10" max="10" width="9.5703125" style="1" customWidth="1"/>
    <col min="11" max="11" width="17.42578125" style="1" bestFit="1" customWidth="1"/>
    <col min="12" max="12" width="8.7109375" style="2" bestFit="1" customWidth="1"/>
    <col min="13" max="13" width="10.140625" style="1" customWidth="1"/>
    <col min="14" max="16" width="9.5703125" style="1" customWidth="1"/>
    <col min="17" max="17" width="15.42578125" bestFit="1" customWidth="1"/>
    <col min="18" max="19" width="9.7109375" bestFit="1" customWidth="1"/>
    <col min="20" max="20" width="9.85546875" bestFit="1" customWidth="1"/>
  </cols>
  <sheetData>
    <row r="1" spans="1:20" ht="18.75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8.7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5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8.8000000000000007</v>
      </c>
      <c r="F5" s="20">
        <v>36</v>
      </c>
      <c r="G5" s="21">
        <f>D5+E5+F5</f>
        <v>74.8</v>
      </c>
      <c r="H5" s="22">
        <v>1.1881060000000001</v>
      </c>
      <c r="I5" s="23">
        <v>8.1947469999999996</v>
      </c>
      <c r="J5" s="23">
        <v>3.785282</v>
      </c>
      <c r="K5" s="23">
        <f>9.077364*(1-4.5/100)</f>
        <v>8.6688826199999998</v>
      </c>
      <c r="L5" s="23">
        <f>SUM(I5:K5)</f>
        <v>20.64891162</v>
      </c>
      <c r="M5" s="42">
        <v>100.2619</v>
      </c>
      <c r="N5" s="24">
        <f>H5</f>
        <v>1.1881060000000001</v>
      </c>
      <c r="O5" s="25">
        <f>ROUND((L5*M5)/1000,6)</f>
        <v>2.0702989999999999</v>
      </c>
      <c r="P5" s="26">
        <f>N5+O5</f>
        <v>3.2584049999999998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8.8000000000000007</v>
      </c>
      <c r="F6" s="20">
        <v>36</v>
      </c>
      <c r="G6" s="21">
        <f t="shared" ref="G6:G7" si="0">D6+E6+F6</f>
        <v>74.8</v>
      </c>
      <c r="H6" s="22">
        <v>1.091137</v>
      </c>
      <c r="I6" s="23">
        <v>8.1947469999999996</v>
      </c>
      <c r="J6" s="23">
        <v>3.785282</v>
      </c>
      <c r="K6" s="23">
        <f t="shared" ref="K6:K7" si="1">9.077364*(1-4.5/100)</f>
        <v>8.6688826199999998</v>
      </c>
      <c r="L6" s="23">
        <f>SUM(I6:K6)</f>
        <v>20.64891162</v>
      </c>
      <c r="M6" s="42">
        <v>100.2619</v>
      </c>
      <c r="N6" s="25">
        <f>H6</f>
        <v>1.091137</v>
      </c>
      <c r="O6" s="25">
        <f>ROUND((L6*M6)/1000,6)</f>
        <v>2.0702989999999999</v>
      </c>
      <c r="P6" s="26">
        <f>N6+O6</f>
        <v>3.1614360000000001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8.8000000000000007</v>
      </c>
      <c r="F7" s="20">
        <v>36</v>
      </c>
      <c r="G7" s="21">
        <f t="shared" si="0"/>
        <v>74.8</v>
      </c>
      <c r="H7" s="22">
        <v>0.96988799999999997</v>
      </c>
      <c r="I7" s="23">
        <v>8.1947469999999996</v>
      </c>
      <c r="J7" s="23">
        <v>3.785282</v>
      </c>
      <c r="K7" s="23">
        <f t="shared" si="1"/>
        <v>8.6688826199999998</v>
      </c>
      <c r="L7" s="23">
        <f>SUM(I7:K7)</f>
        <v>20.64891162</v>
      </c>
      <c r="M7" s="42">
        <v>100.2619</v>
      </c>
      <c r="N7" s="25">
        <f>H7</f>
        <v>0.96988799999999997</v>
      </c>
      <c r="O7" s="25">
        <f>ROUND((L7*M7)/1000,6)</f>
        <v>2.0702989999999999</v>
      </c>
      <c r="P7" s="26">
        <f>N7+O7</f>
        <v>3.040187</v>
      </c>
      <c r="Q7" s="27"/>
      <c r="R7" s="16"/>
      <c r="S7" s="28"/>
      <c r="T7" s="29"/>
    </row>
    <row r="8" spans="1:20">
      <c r="D8" s="46" t="s">
        <v>30</v>
      </c>
      <c r="E8" s="46"/>
      <c r="F8" s="1" t="s">
        <v>26</v>
      </c>
      <c r="H8" s="33" t="s">
        <v>30</v>
      </c>
      <c r="I8" s="1" t="s">
        <v>31</v>
      </c>
      <c r="J8" s="31"/>
      <c r="K8" s="31" t="s">
        <v>29</v>
      </c>
      <c r="L8" s="32"/>
      <c r="N8" s="31"/>
      <c r="O8" s="31"/>
      <c r="P8" s="31"/>
      <c r="Q8" s="16"/>
      <c r="R8" s="16"/>
      <c r="S8" s="16"/>
    </row>
    <row r="9" spans="1:20">
      <c r="J9" s="33"/>
      <c r="K9" s="45"/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1.25">
      <c r="A17" s="30"/>
      <c r="I17" s="38"/>
      <c r="L17" s="2"/>
    </row>
    <row r="18" spans="1:12" s="1" customFormat="1" ht="11.25">
      <c r="A18" s="30"/>
      <c r="I18" s="40"/>
      <c r="L18" s="2"/>
    </row>
    <row r="19" spans="1:12" s="1" customFormat="1" ht="11.2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T19"/>
  <sheetViews>
    <sheetView workbookViewId="0">
      <selection activeCell="K4" sqref="K4:K7"/>
    </sheetView>
  </sheetViews>
  <sheetFormatPr defaultRowHeight="12"/>
  <cols>
    <col min="1" max="1" width="8.28515625" style="30" customWidth="1"/>
    <col min="2" max="2" width="11.7109375" style="1" bestFit="1" customWidth="1"/>
    <col min="3" max="3" width="12" style="1" bestFit="1" customWidth="1"/>
    <col min="4" max="4" width="11.85546875" style="1" customWidth="1"/>
    <col min="5" max="5" width="12" style="1" customWidth="1"/>
    <col min="6" max="6" width="10.7109375" style="1" customWidth="1"/>
    <col min="7" max="7" width="9.85546875" style="1" bestFit="1" customWidth="1"/>
    <col min="8" max="8" width="11.140625" style="1" customWidth="1"/>
    <col min="9" max="9" width="11.5703125" style="1" customWidth="1"/>
    <col min="10" max="10" width="9.5703125" style="1" customWidth="1"/>
    <col min="11" max="11" width="17.42578125" style="1" bestFit="1" customWidth="1"/>
    <col min="12" max="12" width="8.7109375" style="2" bestFit="1" customWidth="1"/>
    <col min="13" max="13" width="10.140625" style="1" customWidth="1"/>
    <col min="14" max="16" width="9.5703125" style="1" customWidth="1"/>
    <col min="17" max="17" width="15.42578125" bestFit="1" customWidth="1"/>
    <col min="18" max="19" width="9.7109375" bestFit="1" customWidth="1"/>
    <col min="20" max="20" width="9.85546875" bestFit="1" customWidth="1"/>
  </cols>
  <sheetData>
    <row r="1" spans="1:20" ht="18.75">
      <c r="A1" s="47" t="s">
        <v>34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8.7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5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8.8000000000000007</v>
      </c>
      <c r="F5" s="20">
        <v>36</v>
      </c>
      <c r="G5" s="21">
        <f>D5+E5+F5</f>
        <v>74.8</v>
      </c>
      <c r="H5" s="22">
        <v>1.1881060000000001</v>
      </c>
      <c r="I5" s="23">
        <v>8.6972550000000002</v>
      </c>
      <c r="J5" s="23">
        <v>3.785282</v>
      </c>
      <c r="K5" s="23">
        <f>9.077364*(1-4.5/100)</f>
        <v>8.6688826199999998</v>
      </c>
      <c r="L5" s="23">
        <f>SUM(I5:K5)</f>
        <v>21.151419619999999</v>
      </c>
      <c r="M5" s="42">
        <v>100.2619</v>
      </c>
      <c r="N5" s="24">
        <f>H5</f>
        <v>1.1881060000000001</v>
      </c>
      <c r="O5" s="25">
        <f>ROUND((L5*M5)/1000,6)</f>
        <v>2.120682</v>
      </c>
      <c r="P5" s="26">
        <f>N5+O5</f>
        <v>3.3087879999999998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8.8000000000000007</v>
      </c>
      <c r="F6" s="20">
        <v>36</v>
      </c>
      <c r="G6" s="21">
        <f t="shared" ref="G6:G7" si="0">D6+E6+F6</f>
        <v>74.8</v>
      </c>
      <c r="H6" s="22">
        <v>1.091137</v>
      </c>
      <c r="I6" s="23">
        <v>8.6972550000000002</v>
      </c>
      <c r="J6" s="23">
        <v>3.785282</v>
      </c>
      <c r="K6" s="23">
        <f t="shared" ref="K6:K7" si="1">9.077364*(1-4.5/100)</f>
        <v>8.6688826199999998</v>
      </c>
      <c r="L6" s="23">
        <f>SUM(I6:K6)</f>
        <v>21.151419619999999</v>
      </c>
      <c r="M6" s="42">
        <v>100.2619</v>
      </c>
      <c r="N6" s="25">
        <f>H6</f>
        <v>1.091137</v>
      </c>
      <c r="O6" s="25">
        <f>ROUND((L6*M6)/1000,6)</f>
        <v>2.120682</v>
      </c>
      <c r="P6" s="26">
        <f>N6+O6</f>
        <v>3.2118190000000002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8.8000000000000007</v>
      </c>
      <c r="F7" s="20">
        <v>36</v>
      </c>
      <c r="G7" s="21">
        <f t="shared" si="0"/>
        <v>74.8</v>
      </c>
      <c r="H7" s="22">
        <v>0.96988799999999997</v>
      </c>
      <c r="I7" s="23">
        <v>8.6972550000000002</v>
      </c>
      <c r="J7" s="23">
        <v>3.785282</v>
      </c>
      <c r="K7" s="23">
        <f t="shared" si="1"/>
        <v>8.6688826199999998</v>
      </c>
      <c r="L7" s="23">
        <f>SUM(I7:K7)</f>
        <v>21.151419619999999</v>
      </c>
      <c r="M7" s="42">
        <v>100.2619</v>
      </c>
      <c r="N7" s="25">
        <f>H7</f>
        <v>0.96988799999999997</v>
      </c>
      <c r="O7" s="25">
        <f>ROUND((L7*M7)/1000,6)</f>
        <v>2.120682</v>
      </c>
      <c r="P7" s="26">
        <f>N7+O7</f>
        <v>3.09057</v>
      </c>
      <c r="Q7" s="27"/>
      <c r="R7" s="16"/>
      <c r="S7" s="28"/>
      <c r="T7" s="29"/>
    </row>
    <row r="8" spans="1:20">
      <c r="D8" s="46" t="s">
        <v>30</v>
      </c>
      <c r="E8" s="46"/>
      <c r="F8" s="1" t="s">
        <v>26</v>
      </c>
      <c r="H8" s="33" t="s">
        <v>30</v>
      </c>
      <c r="I8" s="1" t="s">
        <v>33</v>
      </c>
      <c r="J8" s="31"/>
      <c r="K8" s="31" t="s">
        <v>29</v>
      </c>
      <c r="L8" s="32"/>
      <c r="N8" s="31"/>
      <c r="O8" s="31"/>
      <c r="P8" s="31"/>
      <c r="Q8" s="16"/>
      <c r="R8" s="16"/>
      <c r="S8" s="16"/>
    </row>
    <row r="9" spans="1:20">
      <c r="J9" s="33"/>
      <c r="K9" s="45"/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1.25">
      <c r="A17" s="30"/>
      <c r="I17" s="38"/>
      <c r="L17" s="2"/>
    </row>
    <row r="18" spans="1:12" s="1" customFormat="1" ht="11.25">
      <c r="A18" s="30"/>
      <c r="I18" s="40"/>
      <c r="L18" s="2"/>
    </row>
    <row r="19" spans="1:12" s="1" customFormat="1" ht="11.2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T19"/>
  <sheetViews>
    <sheetView workbookViewId="0">
      <selection activeCell="E21" sqref="E21"/>
    </sheetView>
  </sheetViews>
  <sheetFormatPr defaultRowHeight="12"/>
  <cols>
    <col min="1" max="1" width="8.28515625" style="30" customWidth="1"/>
    <col min="2" max="2" width="11.7109375" style="1" bestFit="1" customWidth="1"/>
    <col min="3" max="3" width="12" style="1" bestFit="1" customWidth="1"/>
    <col min="4" max="4" width="11.85546875" style="1" customWidth="1"/>
    <col min="5" max="5" width="12" style="1" customWidth="1"/>
    <col min="6" max="6" width="10.7109375" style="1" customWidth="1"/>
    <col min="7" max="7" width="9.85546875" style="1" bestFit="1" customWidth="1"/>
    <col min="8" max="8" width="11.140625" style="1" customWidth="1"/>
    <col min="9" max="9" width="11.5703125" style="1" customWidth="1"/>
    <col min="10" max="10" width="9.5703125" style="1" customWidth="1"/>
    <col min="11" max="11" width="17.42578125" style="1" bestFit="1" customWidth="1"/>
    <col min="12" max="12" width="8.7109375" style="2" bestFit="1" customWidth="1"/>
    <col min="13" max="13" width="10.140625" style="1" customWidth="1"/>
    <col min="14" max="16" width="9.5703125" style="1" customWidth="1"/>
    <col min="17" max="17" width="15.42578125" bestFit="1" customWidth="1"/>
    <col min="18" max="19" width="9.7109375" bestFit="1" customWidth="1"/>
    <col min="20" max="20" width="9.85546875" bestFit="1" customWidth="1"/>
  </cols>
  <sheetData>
    <row r="1" spans="1:20" ht="18.75">
      <c r="A1" s="47" t="s">
        <v>36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8.7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5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8.8000000000000007</v>
      </c>
      <c r="F5" s="20">
        <v>36</v>
      </c>
      <c r="G5" s="21">
        <f>D5+E5+F5</f>
        <v>74.8</v>
      </c>
      <c r="H5" s="22">
        <v>1.1881060000000001</v>
      </c>
      <c r="I5" s="23">
        <v>9.3801509999999997</v>
      </c>
      <c r="J5" s="23">
        <v>3.785282</v>
      </c>
      <c r="K5" s="23">
        <f>9.077364*(1-4.5/100)</f>
        <v>8.6688826199999998</v>
      </c>
      <c r="L5" s="23">
        <f>SUM(I5:K5)</f>
        <v>21.834315619999998</v>
      </c>
      <c r="M5" s="42">
        <v>100.2619</v>
      </c>
      <c r="N5" s="24">
        <f>H5</f>
        <v>1.1881060000000001</v>
      </c>
      <c r="O5" s="25">
        <f>ROUND((L5*M5)/1000,6)</f>
        <v>2.1891500000000002</v>
      </c>
      <c r="P5" s="26">
        <f>N5+O5</f>
        <v>3.377256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8.8000000000000007</v>
      </c>
      <c r="F6" s="20">
        <v>36</v>
      </c>
      <c r="G6" s="21">
        <f t="shared" ref="G6:G7" si="0">D6+E6+F6</f>
        <v>74.8</v>
      </c>
      <c r="H6" s="22">
        <v>1.091137</v>
      </c>
      <c r="I6" s="23">
        <v>9.3801509999999997</v>
      </c>
      <c r="J6" s="23">
        <v>3.785282</v>
      </c>
      <c r="K6" s="23">
        <f t="shared" ref="K6:K7" si="1">9.077364*(1-4.5/100)</f>
        <v>8.6688826199999998</v>
      </c>
      <c r="L6" s="23">
        <f>SUM(I6:K6)</f>
        <v>21.834315619999998</v>
      </c>
      <c r="M6" s="42">
        <v>100.2619</v>
      </c>
      <c r="N6" s="25">
        <f>H6</f>
        <v>1.091137</v>
      </c>
      <c r="O6" s="25">
        <f>ROUND((L6*M6)/1000,6)</f>
        <v>2.1891500000000002</v>
      </c>
      <c r="P6" s="26">
        <f>N6+O6</f>
        <v>3.2802870000000004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8.8000000000000007</v>
      </c>
      <c r="F7" s="20">
        <v>36</v>
      </c>
      <c r="G7" s="21">
        <f t="shared" si="0"/>
        <v>74.8</v>
      </c>
      <c r="H7" s="22">
        <v>0.96988799999999997</v>
      </c>
      <c r="I7" s="23">
        <v>9.3801509999999997</v>
      </c>
      <c r="J7" s="23">
        <v>3.785282</v>
      </c>
      <c r="K7" s="23">
        <f t="shared" si="1"/>
        <v>8.6688826199999998</v>
      </c>
      <c r="L7" s="23">
        <f>SUM(I7:K7)</f>
        <v>21.834315619999998</v>
      </c>
      <c r="M7" s="42">
        <v>100.2619</v>
      </c>
      <c r="N7" s="25">
        <f>H7</f>
        <v>0.96988799999999997</v>
      </c>
      <c r="O7" s="25">
        <f>ROUND((L7*M7)/1000,6)</f>
        <v>2.1891500000000002</v>
      </c>
      <c r="P7" s="26">
        <f>N7+O7</f>
        <v>3.1590380000000002</v>
      </c>
      <c r="Q7" s="27"/>
      <c r="R7" s="16"/>
      <c r="S7" s="28"/>
      <c r="T7" s="29"/>
    </row>
    <row r="8" spans="1:20">
      <c r="D8" s="46" t="s">
        <v>30</v>
      </c>
      <c r="E8" s="46"/>
      <c r="F8" s="1" t="s">
        <v>26</v>
      </c>
      <c r="H8" s="33" t="s">
        <v>30</v>
      </c>
      <c r="I8" s="1" t="s">
        <v>35</v>
      </c>
      <c r="J8" s="31"/>
      <c r="K8" s="31" t="s">
        <v>29</v>
      </c>
      <c r="L8" s="32"/>
      <c r="N8" s="31"/>
      <c r="O8" s="31"/>
      <c r="P8" s="31"/>
      <c r="Q8" s="16"/>
      <c r="R8" s="16"/>
      <c r="S8" s="16"/>
    </row>
    <row r="9" spans="1:20">
      <c r="J9" s="33"/>
      <c r="K9" s="45"/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1.25">
      <c r="A17" s="30"/>
      <c r="I17" s="38"/>
      <c r="L17" s="2"/>
    </row>
    <row r="18" spans="1:12" s="1" customFormat="1" ht="11.25">
      <c r="A18" s="30"/>
      <c r="I18" s="40"/>
      <c r="L18" s="2"/>
    </row>
    <row r="19" spans="1:12" s="1" customFormat="1" ht="11.2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T19"/>
  <sheetViews>
    <sheetView workbookViewId="0">
      <selection activeCell="J33" sqref="J33"/>
    </sheetView>
  </sheetViews>
  <sheetFormatPr defaultRowHeight="12"/>
  <cols>
    <col min="1" max="1" width="8.28515625" style="30" customWidth="1"/>
    <col min="2" max="2" width="11.7109375" style="1" bestFit="1" customWidth="1"/>
    <col min="3" max="3" width="12" style="1" bestFit="1" customWidth="1"/>
    <col min="4" max="4" width="11.85546875" style="1" customWidth="1"/>
    <col min="5" max="5" width="12" style="1" customWidth="1"/>
    <col min="6" max="6" width="10.7109375" style="1" customWidth="1"/>
    <col min="7" max="7" width="9.85546875" style="1" bestFit="1" customWidth="1"/>
    <col min="8" max="8" width="11.140625" style="1" customWidth="1"/>
    <col min="9" max="9" width="11.5703125" style="1" customWidth="1"/>
    <col min="10" max="10" width="9.5703125" style="1" customWidth="1"/>
    <col min="11" max="11" width="17.42578125" style="1" bestFit="1" customWidth="1"/>
    <col min="12" max="12" width="8.7109375" style="2" bestFit="1" customWidth="1"/>
    <col min="13" max="13" width="10.140625" style="1" customWidth="1"/>
    <col min="14" max="16" width="9.5703125" style="1" customWidth="1"/>
    <col min="17" max="17" width="15.42578125" bestFit="1" customWidth="1"/>
    <col min="18" max="19" width="9.7109375" bestFit="1" customWidth="1"/>
    <col min="20" max="20" width="9.85546875" bestFit="1" customWidth="1"/>
  </cols>
  <sheetData>
    <row r="1" spans="1:20" ht="18.75">
      <c r="A1" s="47" t="s">
        <v>38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8.7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5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8.8000000000000007</v>
      </c>
      <c r="F5" s="20">
        <v>36</v>
      </c>
      <c r="G5" s="21">
        <f>D5+E5+F5</f>
        <v>74.8</v>
      </c>
      <c r="H5" s="22">
        <v>1.1881060000000001</v>
      </c>
      <c r="I5" s="23">
        <v>8.6714850000000006</v>
      </c>
      <c r="J5" s="23">
        <v>3.785282</v>
      </c>
      <c r="K5" s="23">
        <f>9.077364*(1-4.5/100)</f>
        <v>8.6688826199999998</v>
      </c>
      <c r="L5" s="23">
        <f>SUM(I5:K5)</f>
        <v>21.125649620000001</v>
      </c>
      <c r="M5" s="42">
        <v>100.2619</v>
      </c>
      <c r="N5" s="24">
        <f>H5</f>
        <v>1.1881060000000001</v>
      </c>
      <c r="O5" s="25">
        <f>ROUND((L5*M5)/1000,6)</f>
        <v>2.1180979999999998</v>
      </c>
      <c r="P5" s="26">
        <f>N5+O5</f>
        <v>3.3062040000000001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8.8000000000000007</v>
      </c>
      <c r="F6" s="20">
        <v>36</v>
      </c>
      <c r="G6" s="21">
        <f t="shared" ref="G6:G7" si="0">D6+E6+F6</f>
        <v>74.8</v>
      </c>
      <c r="H6" s="22">
        <v>1.091137</v>
      </c>
      <c r="I6" s="23">
        <v>8.6714850000000006</v>
      </c>
      <c r="J6" s="23">
        <v>3.785282</v>
      </c>
      <c r="K6" s="23">
        <f t="shared" ref="K6:K7" si="1">9.077364*(1-4.5/100)</f>
        <v>8.6688826199999998</v>
      </c>
      <c r="L6" s="23">
        <f>SUM(I6:K6)</f>
        <v>21.125649620000001</v>
      </c>
      <c r="M6" s="42">
        <v>100.2619</v>
      </c>
      <c r="N6" s="25">
        <f>H6</f>
        <v>1.091137</v>
      </c>
      <c r="O6" s="25">
        <f>ROUND((L6*M6)/1000,6)</f>
        <v>2.1180979999999998</v>
      </c>
      <c r="P6" s="26">
        <f>N6+O6</f>
        <v>3.2092349999999996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8.8000000000000007</v>
      </c>
      <c r="F7" s="20">
        <v>36</v>
      </c>
      <c r="G7" s="21">
        <f t="shared" si="0"/>
        <v>74.8</v>
      </c>
      <c r="H7" s="22">
        <v>0.96988799999999997</v>
      </c>
      <c r="I7" s="23">
        <v>8.6714850000000006</v>
      </c>
      <c r="J7" s="23">
        <v>3.785282</v>
      </c>
      <c r="K7" s="23">
        <f t="shared" si="1"/>
        <v>8.6688826199999998</v>
      </c>
      <c r="L7" s="23">
        <f>SUM(I7:K7)</f>
        <v>21.125649620000001</v>
      </c>
      <c r="M7" s="42">
        <v>100.2619</v>
      </c>
      <c r="N7" s="25">
        <f>H7</f>
        <v>0.96988799999999997</v>
      </c>
      <c r="O7" s="25">
        <f>ROUND((L7*M7)/1000,6)</f>
        <v>2.1180979999999998</v>
      </c>
      <c r="P7" s="26">
        <f>N7+O7</f>
        <v>3.0879859999999999</v>
      </c>
      <c r="Q7" s="27"/>
      <c r="R7" s="16"/>
      <c r="S7" s="28"/>
      <c r="T7" s="29"/>
    </row>
    <row r="8" spans="1:20">
      <c r="D8" s="46" t="s">
        <v>30</v>
      </c>
      <c r="E8" s="46"/>
      <c r="F8" s="1" t="s">
        <v>26</v>
      </c>
      <c r="H8" s="33" t="s">
        <v>30</v>
      </c>
      <c r="I8" s="1" t="s">
        <v>37</v>
      </c>
      <c r="J8" s="31"/>
      <c r="K8" s="31" t="s">
        <v>29</v>
      </c>
      <c r="L8" s="32"/>
      <c r="N8" s="31"/>
      <c r="O8" s="31"/>
      <c r="P8" s="31"/>
      <c r="Q8" s="16"/>
      <c r="R8" s="16"/>
      <c r="S8" s="16"/>
    </row>
    <row r="9" spans="1:20">
      <c r="J9" s="33"/>
      <c r="K9" s="45"/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1.25">
      <c r="A17" s="30"/>
      <c r="I17" s="38"/>
      <c r="L17" s="2"/>
    </row>
    <row r="18" spans="1:12" s="1" customFormat="1" ht="11.25">
      <c r="A18" s="30"/>
      <c r="I18" s="40"/>
      <c r="L18" s="2"/>
    </row>
    <row r="19" spans="1:12" s="1" customFormat="1" ht="11.2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84E57-DACA-4F79-A7BF-0909C04B685E}">
  <sheetPr>
    <tabColor rgb="FF92D050"/>
  </sheetPr>
  <dimension ref="A1:T19"/>
  <sheetViews>
    <sheetView workbookViewId="0">
      <selection activeCell="J31" sqref="J31"/>
    </sheetView>
  </sheetViews>
  <sheetFormatPr defaultRowHeight="12"/>
  <cols>
    <col min="1" max="1" width="8.28515625" style="30" customWidth="1"/>
    <col min="2" max="2" width="11.7109375" style="1" bestFit="1" customWidth="1"/>
    <col min="3" max="3" width="12" style="1" bestFit="1" customWidth="1"/>
    <col min="4" max="4" width="11.85546875" style="1" customWidth="1"/>
    <col min="5" max="5" width="12" style="1" customWidth="1"/>
    <col min="6" max="6" width="10.7109375" style="1" customWidth="1"/>
    <col min="7" max="7" width="9.85546875" style="1" bestFit="1" customWidth="1"/>
    <col min="8" max="8" width="11.140625" style="1" customWidth="1"/>
    <col min="9" max="9" width="11.5703125" style="1" customWidth="1"/>
    <col min="10" max="10" width="9.5703125" style="1" customWidth="1"/>
    <col min="11" max="11" width="17.42578125" style="1" bestFit="1" customWidth="1"/>
    <col min="12" max="12" width="8.7109375" style="2" bestFit="1" customWidth="1"/>
    <col min="13" max="13" width="10.140625" style="1" customWidth="1"/>
    <col min="14" max="16" width="9.5703125" style="1" customWidth="1"/>
    <col min="17" max="17" width="15.42578125" bestFit="1" customWidth="1"/>
    <col min="18" max="19" width="9.7109375" bestFit="1" customWidth="1"/>
    <col min="20" max="20" width="9.85546875" bestFit="1" customWidth="1"/>
  </cols>
  <sheetData>
    <row r="1" spans="1:20" ht="18.75">
      <c r="A1" s="47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8.7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5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8.8000000000000007</v>
      </c>
      <c r="F5" s="20">
        <v>36</v>
      </c>
      <c r="G5" s="21">
        <f>D5+E5+F5</f>
        <v>74.8</v>
      </c>
      <c r="H5" s="22">
        <v>1.1881060000000001</v>
      </c>
      <c r="I5" s="23">
        <v>7.782432</v>
      </c>
      <c r="J5" s="23">
        <v>3.785282</v>
      </c>
      <c r="K5" s="23">
        <f>9.077364*(1-4.5/100)</f>
        <v>8.6688826199999998</v>
      </c>
      <c r="L5" s="23">
        <f>SUM(I5:K5)</f>
        <v>20.23659662</v>
      </c>
      <c r="M5" s="42">
        <v>100.2619</v>
      </c>
      <c r="N5" s="24">
        <f>H5</f>
        <v>1.1881060000000001</v>
      </c>
      <c r="O5" s="25">
        <f>ROUND((L5*M5)/1000,6)</f>
        <v>2.0289600000000001</v>
      </c>
      <c r="P5" s="26">
        <f>N5+O5</f>
        <v>3.217066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8.8000000000000007</v>
      </c>
      <c r="F6" s="20">
        <v>36</v>
      </c>
      <c r="G6" s="21">
        <f t="shared" ref="G6:G7" si="0">D6+E6+F6</f>
        <v>74.8</v>
      </c>
      <c r="H6" s="22">
        <v>1.091137</v>
      </c>
      <c r="I6" s="23">
        <v>7.782432</v>
      </c>
      <c r="J6" s="23">
        <v>3.785282</v>
      </c>
      <c r="K6" s="23">
        <f t="shared" ref="K6:K7" si="1">9.077364*(1-4.5/100)</f>
        <v>8.6688826199999998</v>
      </c>
      <c r="L6" s="23">
        <f>SUM(I6:K6)</f>
        <v>20.23659662</v>
      </c>
      <c r="M6" s="42">
        <v>100.2619</v>
      </c>
      <c r="N6" s="25">
        <f>H6</f>
        <v>1.091137</v>
      </c>
      <c r="O6" s="25">
        <f>ROUND((L6*M6)/1000,6)</f>
        <v>2.0289600000000001</v>
      </c>
      <c r="P6" s="26">
        <f>N6+O6</f>
        <v>3.1200970000000003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8.8000000000000007</v>
      </c>
      <c r="F7" s="20">
        <v>36</v>
      </c>
      <c r="G7" s="21">
        <f t="shared" si="0"/>
        <v>74.8</v>
      </c>
      <c r="H7" s="22">
        <v>0.96988799999999997</v>
      </c>
      <c r="I7" s="23">
        <v>7.782432</v>
      </c>
      <c r="J7" s="23">
        <v>3.785282</v>
      </c>
      <c r="K7" s="23">
        <f t="shared" si="1"/>
        <v>8.6688826199999998</v>
      </c>
      <c r="L7" s="23">
        <f>SUM(I7:K7)</f>
        <v>20.23659662</v>
      </c>
      <c r="M7" s="42">
        <v>100.2619</v>
      </c>
      <c r="N7" s="25">
        <f>H7</f>
        <v>0.96988799999999997</v>
      </c>
      <c r="O7" s="25">
        <f>ROUND((L7*M7)/1000,6)</f>
        <v>2.0289600000000001</v>
      </c>
      <c r="P7" s="26">
        <f>N7+O7</f>
        <v>2.9988480000000002</v>
      </c>
      <c r="Q7" s="27"/>
      <c r="R7" s="16"/>
      <c r="S7" s="28"/>
      <c r="T7" s="29"/>
    </row>
    <row r="8" spans="1:20">
      <c r="D8" s="46" t="s">
        <v>30</v>
      </c>
      <c r="E8" s="46"/>
      <c r="F8" s="1" t="s">
        <v>26</v>
      </c>
      <c r="H8" s="33" t="s">
        <v>30</v>
      </c>
      <c r="I8" s="1" t="s">
        <v>44</v>
      </c>
      <c r="J8" s="31"/>
      <c r="K8" s="31" t="s">
        <v>29</v>
      </c>
      <c r="L8" s="32"/>
      <c r="N8" s="31"/>
      <c r="O8" s="31"/>
      <c r="P8" s="31"/>
      <c r="Q8" s="16"/>
      <c r="R8" s="16"/>
      <c r="S8" s="16"/>
    </row>
    <row r="9" spans="1:20">
      <c r="J9" s="33"/>
      <c r="K9" s="45"/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1.25">
      <c r="A17" s="30"/>
      <c r="I17" s="38"/>
      <c r="L17" s="2"/>
    </row>
    <row r="18" spans="1:12" s="1" customFormat="1" ht="11.25">
      <c r="A18" s="30"/>
      <c r="I18" s="40"/>
      <c r="L18" s="2"/>
    </row>
    <row r="19" spans="1:12" s="1" customFormat="1" ht="11.2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7D44B-9ED3-4D76-96E6-B6B8343746C6}">
  <sheetPr>
    <tabColor rgb="FF92D050"/>
  </sheetPr>
  <dimension ref="A1:T19"/>
  <sheetViews>
    <sheetView workbookViewId="0">
      <selection activeCell="J35" sqref="J35"/>
    </sheetView>
  </sheetViews>
  <sheetFormatPr defaultRowHeight="12"/>
  <cols>
    <col min="1" max="1" width="8.28515625" style="30" customWidth="1"/>
    <col min="2" max="2" width="11.7109375" style="1" bestFit="1" customWidth="1"/>
    <col min="3" max="3" width="12" style="1" bestFit="1" customWidth="1"/>
    <col min="4" max="4" width="11.85546875" style="1" customWidth="1"/>
    <col min="5" max="5" width="12" style="1" customWidth="1"/>
    <col min="6" max="6" width="10.7109375" style="1" customWidth="1"/>
    <col min="7" max="7" width="9.85546875" style="1" bestFit="1" customWidth="1"/>
    <col min="8" max="8" width="11.140625" style="1" customWidth="1"/>
    <col min="9" max="9" width="11.5703125" style="1" customWidth="1"/>
    <col min="10" max="10" width="9.5703125" style="1" customWidth="1"/>
    <col min="11" max="11" width="17.42578125" style="1" bestFit="1" customWidth="1"/>
    <col min="12" max="12" width="8.7109375" style="2" bestFit="1" customWidth="1"/>
    <col min="13" max="13" width="10.140625" style="1" customWidth="1"/>
    <col min="14" max="16" width="9.5703125" style="1" customWidth="1"/>
    <col min="17" max="17" width="15.42578125" bestFit="1" customWidth="1"/>
    <col min="18" max="19" width="9.7109375" bestFit="1" customWidth="1"/>
    <col min="20" max="20" width="9.85546875" bestFit="1" customWidth="1"/>
  </cols>
  <sheetData>
    <row r="1" spans="1:20" ht="18.75">
      <c r="A1" s="47" t="s">
        <v>50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8.7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5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8.8000000000000007</v>
      </c>
      <c r="F5" s="20">
        <v>36</v>
      </c>
      <c r="G5" s="21">
        <f>D5+E5+F5</f>
        <v>74.8</v>
      </c>
      <c r="H5" s="22">
        <v>1.1881060000000001</v>
      </c>
      <c r="I5" s="23">
        <v>8.2205159999999999</v>
      </c>
      <c r="J5" s="23">
        <v>3.785282</v>
      </c>
      <c r="K5" s="23">
        <f>9.077364*(1-4.5/100)</f>
        <v>8.6688826199999998</v>
      </c>
      <c r="L5" s="23">
        <f>SUM(I5:K5)</f>
        <v>20.67468062</v>
      </c>
      <c r="M5" s="42">
        <v>100.2619</v>
      </c>
      <c r="N5" s="24">
        <f>H5</f>
        <v>1.1881060000000001</v>
      </c>
      <c r="O5" s="25">
        <f>ROUND((L5*M5)/1000,6)</f>
        <v>2.072883</v>
      </c>
      <c r="P5" s="26">
        <f>N5+O5</f>
        <v>3.2609890000000004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8.8000000000000007</v>
      </c>
      <c r="F6" s="20">
        <v>36</v>
      </c>
      <c r="G6" s="21">
        <f t="shared" ref="G6:G7" si="0">D6+E6+F6</f>
        <v>74.8</v>
      </c>
      <c r="H6" s="22">
        <v>1.091137</v>
      </c>
      <c r="I6" s="23">
        <v>8.2205159999999999</v>
      </c>
      <c r="J6" s="23">
        <v>3.785282</v>
      </c>
      <c r="K6" s="23">
        <f t="shared" ref="K6:K7" si="1">9.077364*(1-4.5/100)</f>
        <v>8.6688826199999998</v>
      </c>
      <c r="L6" s="23">
        <f>SUM(I6:K6)</f>
        <v>20.67468062</v>
      </c>
      <c r="M6" s="42">
        <v>100.2619</v>
      </c>
      <c r="N6" s="25">
        <f>H6</f>
        <v>1.091137</v>
      </c>
      <c r="O6" s="25">
        <f>ROUND((L6*M6)/1000,6)</f>
        <v>2.072883</v>
      </c>
      <c r="P6" s="26">
        <f>N6+O6</f>
        <v>3.1640199999999998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8.8000000000000007</v>
      </c>
      <c r="F7" s="20">
        <v>36</v>
      </c>
      <c r="G7" s="21">
        <f t="shared" si="0"/>
        <v>74.8</v>
      </c>
      <c r="H7" s="22">
        <v>0.96988799999999997</v>
      </c>
      <c r="I7" s="23">
        <v>8.2205159999999999</v>
      </c>
      <c r="J7" s="23">
        <v>3.785282</v>
      </c>
      <c r="K7" s="23">
        <f t="shared" si="1"/>
        <v>8.6688826199999998</v>
      </c>
      <c r="L7" s="23">
        <f>SUM(I7:K7)</f>
        <v>20.67468062</v>
      </c>
      <c r="M7" s="42">
        <v>100.2619</v>
      </c>
      <c r="N7" s="25">
        <f>H7</f>
        <v>0.96988799999999997</v>
      </c>
      <c r="O7" s="25">
        <f>ROUND((L7*M7)/1000,6)</f>
        <v>2.072883</v>
      </c>
      <c r="P7" s="26">
        <f>N7+O7</f>
        <v>3.0427710000000001</v>
      </c>
      <c r="Q7" s="27"/>
      <c r="R7" s="16"/>
      <c r="S7" s="28"/>
      <c r="T7" s="29"/>
    </row>
    <row r="8" spans="1:20">
      <c r="D8" s="46" t="s">
        <v>30</v>
      </c>
      <c r="E8" s="46"/>
      <c r="F8" s="1" t="s">
        <v>26</v>
      </c>
      <c r="H8" s="33" t="s">
        <v>30</v>
      </c>
      <c r="I8" s="1" t="s">
        <v>43</v>
      </c>
      <c r="J8" s="31"/>
      <c r="K8" s="31" t="s">
        <v>29</v>
      </c>
      <c r="L8" s="32"/>
      <c r="N8" s="31"/>
      <c r="O8" s="31"/>
      <c r="P8" s="31"/>
      <c r="Q8" s="16"/>
      <c r="R8" s="16"/>
      <c r="S8" s="16"/>
    </row>
    <row r="9" spans="1:20">
      <c r="J9" s="33"/>
      <c r="K9" s="45"/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1.25">
      <c r="A17" s="30"/>
      <c r="I17" s="38"/>
      <c r="L17" s="2"/>
    </row>
    <row r="18" spans="1:12" s="1" customFormat="1" ht="11.25">
      <c r="A18" s="30"/>
      <c r="I18" s="40"/>
      <c r="L18" s="2"/>
    </row>
    <row r="19" spans="1:12" s="1" customFormat="1" ht="11.2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99B0B-06AD-4FC1-AAF5-6DD72EB8D308}">
  <sheetPr>
    <tabColor rgb="FF92D050"/>
  </sheetPr>
  <dimension ref="A1:T19"/>
  <sheetViews>
    <sheetView workbookViewId="0">
      <selection activeCell="K32" sqref="K32"/>
    </sheetView>
  </sheetViews>
  <sheetFormatPr defaultRowHeight="12"/>
  <cols>
    <col min="1" max="1" width="8.28515625" style="30" customWidth="1"/>
    <col min="2" max="2" width="11.7109375" style="1" bestFit="1" customWidth="1"/>
    <col min="3" max="3" width="12" style="1" bestFit="1" customWidth="1"/>
    <col min="4" max="4" width="11.85546875" style="1" customWidth="1"/>
    <col min="5" max="5" width="12" style="1" customWidth="1"/>
    <col min="6" max="6" width="10.7109375" style="1" customWidth="1"/>
    <col min="7" max="7" width="9.85546875" style="1" bestFit="1" customWidth="1"/>
    <col min="8" max="8" width="11.140625" style="1" customWidth="1"/>
    <col min="9" max="9" width="11.5703125" style="1" customWidth="1"/>
    <col min="10" max="10" width="9.5703125" style="1" customWidth="1"/>
    <col min="11" max="11" width="17.42578125" style="1" bestFit="1" customWidth="1"/>
    <col min="12" max="12" width="8.7109375" style="2" bestFit="1" customWidth="1"/>
    <col min="13" max="13" width="10.140625" style="1" customWidth="1"/>
    <col min="14" max="16" width="9.5703125" style="1" customWidth="1"/>
    <col min="17" max="17" width="15.42578125" bestFit="1" customWidth="1"/>
    <col min="18" max="19" width="9.7109375" bestFit="1" customWidth="1"/>
    <col min="20" max="20" width="9.85546875" bestFit="1" customWidth="1"/>
  </cols>
  <sheetData>
    <row r="1" spans="1:20" ht="18.75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8.7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5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8.8000000000000007</v>
      </c>
      <c r="F5" s="20">
        <v>36</v>
      </c>
      <c r="G5" s="21">
        <f>D5+E5+F5</f>
        <v>74.8</v>
      </c>
      <c r="H5" s="22">
        <v>1.1881060000000001</v>
      </c>
      <c r="I5" s="23">
        <v>10.024392000000001</v>
      </c>
      <c r="J5" s="23">
        <v>3.785282</v>
      </c>
      <c r="K5" s="23">
        <f>9.077364*(1-4.5/100)</f>
        <v>8.6688826199999998</v>
      </c>
      <c r="L5" s="23">
        <f>SUM(I5:K5)</f>
        <v>22.478556619999999</v>
      </c>
      <c r="M5" s="42">
        <v>100.2619</v>
      </c>
      <c r="N5" s="24">
        <f>H5</f>
        <v>1.1881060000000001</v>
      </c>
      <c r="O5" s="25">
        <f>ROUND((L5*M5)/1000,6)</f>
        <v>2.2537430000000001</v>
      </c>
      <c r="P5" s="26">
        <f>N5+O5</f>
        <v>3.4418490000000004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8.8000000000000007</v>
      </c>
      <c r="F6" s="20">
        <v>36</v>
      </c>
      <c r="G6" s="21">
        <f t="shared" ref="G6:G7" si="0">D6+E6+F6</f>
        <v>74.8</v>
      </c>
      <c r="H6" s="22">
        <v>1.091137</v>
      </c>
      <c r="I6" s="23">
        <v>10.024392000000001</v>
      </c>
      <c r="J6" s="23">
        <v>3.785282</v>
      </c>
      <c r="K6" s="23">
        <f t="shared" ref="K6:K7" si="1">9.077364*(1-4.5/100)</f>
        <v>8.6688826199999998</v>
      </c>
      <c r="L6" s="23">
        <f>SUM(I6:K6)</f>
        <v>22.478556619999999</v>
      </c>
      <c r="M6" s="42">
        <v>100.2619</v>
      </c>
      <c r="N6" s="25">
        <f>H6</f>
        <v>1.091137</v>
      </c>
      <c r="O6" s="25">
        <f>ROUND((L6*M6)/1000,6)</f>
        <v>2.2537430000000001</v>
      </c>
      <c r="P6" s="26">
        <f>N6+O6</f>
        <v>3.3448799999999999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8.8000000000000007</v>
      </c>
      <c r="F7" s="20">
        <v>36</v>
      </c>
      <c r="G7" s="21">
        <f t="shared" si="0"/>
        <v>74.8</v>
      </c>
      <c r="H7" s="22">
        <v>0.96988799999999997</v>
      </c>
      <c r="I7" s="23">
        <v>10.024392000000001</v>
      </c>
      <c r="J7" s="23">
        <v>3.785282</v>
      </c>
      <c r="K7" s="23">
        <f t="shared" si="1"/>
        <v>8.6688826199999998</v>
      </c>
      <c r="L7" s="23">
        <f>SUM(I7:K7)</f>
        <v>22.478556619999999</v>
      </c>
      <c r="M7" s="42">
        <v>100.2619</v>
      </c>
      <c r="N7" s="25">
        <f>H7</f>
        <v>0.96988799999999997</v>
      </c>
      <c r="O7" s="25">
        <f>ROUND((L7*M7)/1000,6)</f>
        <v>2.2537430000000001</v>
      </c>
      <c r="P7" s="26">
        <f>N7+O7</f>
        <v>3.2236310000000001</v>
      </c>
      <c r="Q7" s="27"/>
      <c r="R7" s="16"/>
      <c r="S7" s="28"/>
      <c r="T7" s="29"/>
    </row>
    <row r="8" spans="1:20">
      <c r="D8" s="46" t="s">
        <v>30</v>
      </c>
      <c r="E8" s="46"/>
      <c r="F8" s="1" t="s">
        <v>26</v>
      </c>
      <c r="H8" s="33" t="s">
        <v>30</v>
      </c>
      <c r="I8" s="1" t="s">
        <v>42</v>
      </c>
      <c r="J8" s="31"/>
      <c r="K8" s="31" t="s">
        <v>29</v>
      </c>
      <c r="L8" s="32"/>
      <c r="N8" s="31"/>
      <c r="O8" s="31"/>
      <c r="P8" s="31"/>
      <c r="Q8" s="16"/>
      <c r="R8" s="16"/>
      <c r="S8" s="16"/>
    </row>
    <row r="9" spans="1:20">
      <c r="J9" s="33"/>
      <c r="K9" s="45"/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1.25">
      <c r="A17" s="30"/>
      <c r="I17" s="38"/>
      <c r="L17" s="2"/>
    </row>
    <row r="18" spans="1:12" s="1" customFormat="1" ht="11.25">
      <c r="A18" s="30"/>
      <c r="I18" s="40"/>
      <c r="L18" s="2"/>
    </row>
    <row r="19" spans="1:12" s="1" customFormat="1" ht="11.2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87EF1-4BAA-485F-AA2B-B9EDE4935EC5}">
  <sheetPr>
    <tabColor rgb="FF92D050"/>
  </sheetPr>
  <dimension ref="A1:T19"/>
  <sheetViews>
    <sheetView workbookViewId="0">
      <selection activeCell="M30" sqref="M30"/>
    </sheetView>
  </sheetViews>
  <sheetFormatPr defaultRowHeight="12"/>
  <cols>
    <col min="1" max="1" width="8.28515625" style="30" customWidth="1"/>
    <col min="2" max="2" width="11.7109375" style="1" bestFit="1" customWidth="1"/>
    <col min="3" max="3" width="12" style="1" bestFit="1" customWidth="1"/>
    <col min="4" max="4" width="11.85546875" style="1" customWidth="1"/>
    <col min="5" max="5" width="12" style="1" customWidth="1"/>
    <col min="6" max="6" width="10.7109375" style="1" customWidth="1"/>
    <col min="7" max="7" width="9.85546875" style="1" bestFit="1" customWidth="1"/>
    <col min="8" max="8" width="11.140625" style="1" customWidth="1"/>
    <col min="9" max="9" width="11.5703125" style="1" customWidth="1"/>
    <col min="10" max="10" width="9.5703125" style="1" customWidth="1"/>
    <col min="11" max="11" width="17.42578125" style="1" bestFit="1" customWidth="1"/>
    <col min="12" max="12" width="8.7109375" style="2" bestFit="1" customWidth="1"/>
    <col min="13" max="13" width="10.140625" style="1" customWidth="1"/>
    <col min="14" max="16" width="9.5703125" style="1" customWidth="1"/>
    <col min="17" max="17" width="15.42578125" bestFit="1" customWidth="1"/>
    <col min="18" max="19" width="9.7109375" bestFit="1" customWidth="1"/>
    <col min="20" max="20" width="9.85546875" bestFit="1" customWidth="1"/>
  </cols>
  <sheetData>
    <row r="1" spans="1:20" ht="18.75">
      <c r="A1" s="47" t="s">
        <v>48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51" customHeight="1">
      <c r="D2" s="48" t="s">
        <v>24</v>
      </c>
      <c r="E2" s="48"/>
      <c r="H2" s="44" t="s">
        <v>23</v>
      </c>
    </row>
    <row r="3" spans="1:20" ht="18.75">
      <c r="A3" s="49" t="s">
        <v>18</v>
      </c>
      <c r="B3" s="50"/>
      <c r="C3" s="51"/>
      <c r="D3" s="52" t="s">
        <v>0</v>
      </c>
      <c r="E3" s="53"/>
      <c r="F3" s="3" t="s">
        <v>1</v>
      </c>
      <c r="G3" s="4" t="s">
        <v>2</v>
      </c>
      <c r="H3" s="5" t="s">
        <v>3</v>
      </c>
      <c r="I3" s="54"/>
      <c r="J3" s="54"/>
      <c r="K3" s="54"/>
      <c r="L3" s="55"/>
      <c r="M3" s="6"/>
      <c r="N3" s="56" t="s">
        <v>4</v>
      </c>
      <c r="O3" s="57"/>
      <c r="P3" s="58"/>
    </row>
    <row r="4" spans="1:20" ht="45">
      <c r="A4" s="7" t="s">
        <v>5</v>
      </c>
      <c r="B4" s="8" t="s">
        <v>6</v>
      </c>
      <c r="C4" s="8" t="s">
        <v>7</v>
      </c>
      <c r="D4" s="43" t="s">
        <v>19</v>
      </c>
      <c r="E4" s="43" t="s">
        <v>20</v>
      </c>
      <c r="F4" s="9" t="s">
        <v>8</v>
      </c>
      <c r="G4" s="10" t="s">
        <v>9</v>
      </c>
      <c r="H4" s="43" t="s">
        <v>22</v>
      </c>
      <c r="I4" s="9" t="s">
        <v>11</v>
      </c>
      <c r="J4" s="9" t="s">
        <v>12</v>
      </c>
      <c r="K4" s="9" t="s">
        <v>25</v>
      </c>
      <c r="L4" s="11" t="s">
        <v>13</v>
      </c>
      <c r="M4" s="12" t="s">
        <v>14</v>
      </c>
      <c r="N4" s="13" t="s">
        <v>10</v>
      </c>
      <c r="O4" s="14" t="s">
        <v>15</v>
      </c>
      <c r="P4" s="15" t="s">
        <v>21</v>
      </c>
      <c r="Q4" s="16"/>
      <c r="R4" s="16"/>
      <c r="S4" s="16"/>
    </row>
    <row r="5" spans="1:20">
      <c r="A5" s="17">
        <v>1</v>
      </c>
      <c r="B5" s="18">
        <v>0</v>
      </c>
      <c r="C5" s="18">
        <v>480</v>
      </c>
      <c r="D5" s="19">
        <v>30</v>
      </c>
      <c r="E5" s="19">
        <v>8.8000000000000007</v>
      </c>
      <c r="F5" s="20">
        <v>36</v>
      </c>
      <c r="G5" s="21">
        <f>D5+E5+F5</f>
        <v>74.8</v>
      </c>
      <c r="H5" s="22">
        <v>1.1881060000000001</v>
      </c>
      <c r="I5" s="23">
        <v>10.617094</v>
      </c>
      <c r="J5" s="23">
        <v>3.785282</v>
      </c>
      <c r="K5" s="23">
        <f>9.077364*(1-4.5/100)</f>
        <v>8.6688826199999998</v>
      </c>
      <c r="L5" s="23">
        <f>SUM(I5:K5)</f>
        <v>23.071258620000002</v>
      </c>
      <c r="M5" s="42">
        <v>100.2619</v>
      </c>
      <c r="N5" s="24">
        <f>H5</f>
        <v>1.1881060000000001</v>
      </c>
      <c r="O5" s="25">
        <f>ROUND((L5*M5)/1000,6)</f>
        <v>2.3131680000000001</v>
      </c>
      <c r="P5" s="26">
        <f>N5+O5</f>
        <v>3.5012740000000004</v>
      </c>
      <c r="Q5" s="27"/>
      <c r="R5" s="16"/>
      <c r="S5" s="28"/>
      <c r="T5" s="41"/>
    </row>
    <row r="6" spans="1:20">
      <c r="A6" s="17">
        <v>2</v>
      </c>
      <c r="B6" s="18">
        <v>481</v>
      </c>
      <c r="C6" s="18">
        <v>1560</v>
      </c>
      <c r="D6" s="19">
        <v>30</v>
      </c>
      <c r="E6" s="19">
        <v>8.8000000000000007</v>
      </c>
      <c r="F6" s="20">
        <v>36</v>
      </c>
      <c r="G6" s="21">
        <f t="shared" ref="G6:G7" si="0">D6+E6+F6</f>
        <v>74.8</v>
      </c>
      <c r="H6" s="22">
        <v>1.091137</v>
      </c>
      <c r="I6" s="23">
        <v>10.617094</v>
      </c>
      <c r="J6" s="23">
        <v>3.785282</v>
      </c>
      <c r="K6" s="23">
        <f t="shared" ref="K6:K7" si="1">9.077364*(1-4.5/100)</f>
        <v>8.6688826199999998</v>
      </c>
      <c r="L6" s="23">
        <f>SUM(I6:K6)</f>
        <v>23.071258620000002</v>
      </c>
      <c r="M6" s="42">
        <v>100.2619</v>
      </c>
      <c r="N6" s="25">
        <f>H6</f>
        <v>1.091137</v>
      </c>
      <c r="O6" s="25">
        <f>ROUND((L6*M6)/1000,6)</f>
        <v>2.3131680000000001</v>
      </c>
      <c r="P6" s="26">
        <f>N6+O6</f>
        <v>3.4043049999999999</v>
      </c>
      <c r="Q6" s="27"/>
      <c r="R6" s="16"/>
      <c r="S6" s="28"/>
      <c r="T6" s="29"/>
    </row>
    <row r="7" spans="1:20">
      <c r="A7" s="17">
        <v>3</v>
      </c>
      <c r="B7" s="18">
        <v>1561</v>
      </c>
      <c r="C7" s="18" t="s">
        <v>16</v>
      </c>
      <c r="D7" s="19">
        <v>30</v>
      </c>
      <c r="E7" s="19">
        <v>8.8000000000000007</v>
      </c>
      <c r="F7" s="20">
        <v>36</v>
      </c>
      <c r="G7" s="21">
        <f t="shared" si="0"/>
        <v>74.8</v>
      </c>
      <c r="H7" s="22">
        <v>0.96988799999999997</v>
      </c>
      <c r="I7" s="23">
        <v>10.617094</v>
      </c>
      <c r="J7" s="23">
        <v>3.785282</v>
      </c>
      <c r="K7" s="23">
        <f t="shared" si="1"/>
        <v>8.6688826199999998</v>
      </c>
      <c r="L7" s="23">
        <f>SUM(I7:K7)</f>
        <v>23.071258620000002</v>
      </c>
      <c r="M7" s="42">
        <v>100.2619</v>
      </c>
      <c r="N7" s="25">
        <f>H7</f>
        <v>0.96988799999999997</v>
      </c>
      <c r="O7" s="25">
        <f>ROUND((L7*M7)/1000,6)</f>
        <v>2.3131680000000001</v>
      </c>
      <c r="P7" s="26">
        <f>N7+O7</f>
        <v>3.2830560000000002</v>
      </c>
      <c r="Q7" s="27"/>
      <c r="R7" s="16"/>
      <c r="S7" s="28"/>
      <c r="T7" s="29"/>
    </row>
    <row r="8" spans="1:20">
      <c r="D8" s="46" t="s">
        <v>30</v>
      </c>
      <c r="E8" s="46"/>
      <c r="F8" s="1" t="s">
        <v>26</v>
      </c>
      <c r="H8" s="33" t="s">
        <v>30</v>
      </c>
      <c r="I8" s="1" t="s">
        <v>41</v>
      </c>
      <c r="J8" s="31"/>
      <c r="K8" s="31" t="s">
        <v>29</v>
      </c>
      <c r="L8" s="32"/>
      <c r="N8" s="31"/>
      <c r="O8" s="31"/>
      <c r="P8" s="31"/>
      <c r="Q8" s="16"/>
      <c r="R8" s="16"/>
      <c r="S8" s="16"/>
    </row>
    <row r="9" spans="1:20">
      <c r="J9" s="33"/>
      <c r="K9" s="45"/>
      <c r="Q9" s="16"/>
      <c r="R9" s="16"/>
      <c r="S9" s="16"/>
    </row>
    <row r="10" spans="1:20">
      <c r="M10" s="34"/>
      <c r="N10" s="34"/>
      <c r="Q10" s="16"/>
      <c r="R10" s="16"/>
      <c r="S10" s="16"/>
    </row>
    <row r="11" spans="1:20">
      <c r="C11" s="35"/>
      <c r="D11" s="35"/>
      <c r="E11" s="35"/>
      <c r="F11" s="35"/>
      <c r="K11" s="36"/>
      <c r="M11" s="34"/>
      <c r="N11" s="34"/>
    </row>
    <row r="12" spans="1:20">
      <c r="B12" s="1" t="s">
        <v>17</v>
      </c>
      <c r="C12" s="35"/>
      <c r="D12" s="35"/>
      <c r="E12" s="35"/>
      <c r="F12" s="35"/>
    </row>
    <row r="13" spans="1:20">
      <c r="B13" s="37"/>
    </row>
    <row r="14" spans="1:20">
      <c r="O14" s="1" t="s">
        <v>17</v>
      </c>
    </row>
    <row r="15" spans="1:20">
      <c r="I15" s="38"/>
      <c r="J15" s="1" t="s">
        <v>17</v>
      </c>
      <c r="Q15" t="s">
        <v>17</v>
      </c>
    </row>
    <row r="16" spans="1:20">
      <c r="H16" s="1" t="s">
        <v>17</v>
      </c>
      <c r="I16" s="39"/>
    </row>
    <row r="17" spans="1:12" s="1" customFormat="1" ht="11.25">
      <c r="A17" s="30"/>
      <c r="I17" s="38"/>
      <c r="L17" s="2"/>
    </row>
    <row r="18" spans="1:12" s="1" customFormat="1" ht="11.25">
      <c r="A18" s="30"/>
      <c r="I18" s="40"/>
      <c r="L18" s="2"/>
    </row>
    <row r="19" spans="1:12" s="1" customFormat="1" ht="11.25">
      <c r="A19" s="30"/>
      <c r="L19" s="2" t="s">
        <v>17</v>
      </c>
    </row>
  </sheetData>
  <mergeCells count="7">
    <mergeCell ref="D8:E8"/>
    <mergeCell ref="A1:P1"/>
    <mergeCell ref="D2:E2"/>
    <mergeCell ref="A3:C3"/>
    <mergeCell ref="D3:E3"/>
    <mergeCell ref="I3:L3"/>
    <mergeCell ref="N3:P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 2021</vt:lpstr>
      <vt:lpstr>febbraio 2021</vt:lpstr>
      <vt:lpstr>marzo 2021</vt:lpstr>
      <vt:lpstr>aprile 2021</vt:lpstr>
      <vt:lpstr>maggio 2021</vt:lpstr>
      <vt:lpstr>giugno 2021</vt:lpstr>
      <vt:lpstr>luglio 2021</vt:lpstr>
      <vt:lpstr>agosto 2021</vt:lpstr>
      <vt:lpstr>settembre 2021</vt:lpstr>
      <vt:lpstr>ottobre 2021</vt:lpstr>
      <vt:lpstr>novembre 2021</vt:lpstr>
      <vt:lpstr>dicembre 2021</vt:lpstr>
    </vt:vector>
  </TitlesOfParts>
  <Company>CPL Concordia Soc. Coop.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Perboni Laura</cp:lastModifiedBy>
  <dcterms:created xsi:type="dcterms:W3CDTF">2017-01-04T12:33:55Z</dcterms:created>
  <dcterms:modified xsi:type="dcterms:W3CDTF">2021-11-29T10:55:56Z</dcterms:modified>
</cp:coreProperties>
</file>