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S:\SU\BILLING DIVISIONE IT\COSEV SERVIZI\TARIFFE\Tariffe 2020\"/>
    </mc:Choice>
  </mc:AlternateContent>
  <xr:revisionPtr revIDLastSave="0" documentId="13_ncr:1_{0B35661D-19B0-4FDB-8CD8-09B31BA0A5DD}" xr6:coauthVersionLast="36" xr6:coauthVersionMax="36" xr10:uidLastSave="{00000000-0000-0000-0000-000000000000}"/>
  <bookViews>
    <workbookView xWindow="0" yWindow="0" windowWidth="25200" windowHeight="11990" tabRatio="759" xr2:uid="{00000000-000D-0000-FFFF-FFFF00000000}"/>
  </bookViews>
  <sheets>
    <sheet name="gennaio 20" sheetId="2" r:id="rId1"/>
    <sheet name="febbraio 2020" sheetId="3" r:id="rId2"/>
    <sheet name="marzo 2020" sheetId="5" r:id="rId3"/>
    <sheet name="aprile 2020" sheetId="6" r:id="rId4"/>
    <sheet name="maggio 2020" sheetId="7" r:id="rId5"/>
    <sheet name="giugno 2020" sheetId="8" r:id="rId6"/>
    <sheet name="luglio 2020" sheetId="9" r:id="rId7"/>
    <sheet name="agosto 2020" sheetId="10" r:id="rId8"/>
    <sheet name="settembre 2020" sheetId="11" r:id="rId9"/>
    <sheet name="ottobre 2020" sheetId="12" r:id="rId10"/>
    <sheet name="novembre 2020" sheetId="13" r:id="rId11"/>
    <sheet name="dicembre 2020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4" l="1"/>
  <c r="K6" i="14"/>
  <c r="K5" i="14"/>
  <c r="K7" i="13"/>
  <c r="K6" i="13"/>
  <c r="K5" i="13"/>
  <c r="K7" i="12"/>
  <c r="K6" i="12"/>
  <c r="K5" i="12"/>
  <c r="K7" i="11"/>
  <c r="K6" i="11"/>
  <c r="K5" i="11"/>
  <c r="K7" i="10"/>
  <c r="K6" i="10"/>
  <c r="K5" i="10"/>
  <c r="K7" i="9"/>
  <c r="K6" i="9"/>
  <c r="K5" i="9"/>
  <c r="K7" i="8"/>
  <c r="K6" i="8"/>
  <c r="K5" i="8"/>
  <c r="K7" i="7"/>
  <c r="K6" i="7"/>
  <c r="K5" i="7"/>
  <c r="K7" i="6"/>
  <c r="K6" i="6"/>
  <c r="K5" i="6"/>
  <c r="K7" i="5"/>
  <c r="K6" i="5"/>
  <c r="K5" i="5"/>
  <c r="K7" i="3"/>
  <c r="K6" i="3"/>
  <c r="K5" i="3"/>
  <c r="K6" i="2"/>
  <c r="K7" i="2"/>
  <c r="K5" i="2"/>
  <c r="N7" i="14" l="1"/>
  <c r="L7" i="14"/>
  <c r="O7" i="14" s="1"/>
  <c r="G7" i="14"/>
  <c r="N6" i="14"/>
  <c r="L6" i="14"/>
  <c r="O6" i="14" s="1"/>
  <c r="G6" i="14"/>
  <c r="N5" i="14"/>
  <c r="L5" i="14"/>
  <c r="O5" i="14" s="1"/>
  <c r="G5" i="14"/>
  <c r="N7" i="13"/>
  <c r="L7" i="13"/>
  <c r="O7" i="13" s="1"/>
  <c r="G7" i="13"/>
  <c r="N6" i="13"/>
  <c r="L6" i="13"/>
  <c r="O6" i="13" s="1"/>
  <c r="P6" i="13" s="1"/>
  <c r="G6" i="13"/>
  <c r="N5" i="13"/>
  <c r="L5" i="13"/>
  <c r="O5" i="13" s="1"/>
  <c r="G5" i="13"/>
  <c r="N7" i="12"/>
  <c r="L7" i="12"/>
  <c r="O7" i="12" s="1"/>
  <c r="G7" i="12"/>
  <c r="N6" i="12"/>
  <c r="L6" i="12"/>
  <c r="O6" i="12" s="1"/>
  <c r="P6" i="12" s="1"/>
  <c r="G6" i="12"/>
  <c r="N5" i="12"/>
  <c r="L5" i="12"/>
  <c r="O5" i="12" s="1"/>
  <c r="G5" i="12"/>
  <c r="N7" i="11"/>
  <c r="L7" i="11"/>
  <c r="O7" i="11" s="1"/>
  <c r="G7" i="11"/>
  <c r="N6" i="11"/>
  <c r="L6" i="11"/>
  <c r="O6" i="11" s="1"/>
  <c r="G6" i="11"/>
  <c r="N5" i="11"/>
  <c r="L5" i="11"/>
  <c r="O5" i="11" s="1"/>
  <c r="G5" i="11"/>
  <c r="N7" i="10"/>
  <c r="L7" i="10"/>
  <c r="O7" i="10" s="1"/>
  <c r="P7" i="10" s="1"/>
  <c r="G7" i="10"/>
  <c r="N6" i="10"/>
  <c r="L6" i="10"/>
  <c r="O6" i="10" s="1"/>
  <c r="G6" i="10"/>
  <c r="N5" i="10"/>
  <c r="L5" i="10"/>
  <c r="O5" i="10" s="1"/>
  <c r="G5" i="10"/>
  <c r="N7" i="9"/>
  <c r="L7" i="9"/>
  <c r="O7" i="9" s="1"/>
  <c r="G7" i="9"/>
  <c r="N6" i="9"/>
  <c r="L6" i="9"/>
  <c r="O6" i="9" s="1"/>
  <c r="G6" i="9"/>
  <c r="N5" i="9"/>
  <c r="L5" i="9"/>
  <c r="O5" i="9" s="1"/>
  <c r="G5" i="9"/>
  <c r="N7" i="8"/>
  <c r="L7" i="8"/>
  <c r="O7" i="8" s="1"/>
  <c r="P7" i="8" s="1"/>
  <c r="G7" i="8"/>
  <c r="N6" i="8"/>
  <c r="L6" i="8"/>
  <c r="O6" i="8" s="1"/>
  <c r="G6" i="8"/>
  <c r="N5" i="8"/>
  <c r="L5" i="8"/>
  <c r="O5" i="8" s="1"/>
  <c r="P5" i="8" s="1"/>
  <c r="G5" i="8"/>
  <c r="N7" i="7"/>
  <c r="L7" i="7"/>
  <c r="O7" i="7" s="1"/>
  <c r="G7" i="7"/>
  <c r="N6" i="7"/>
  <c r="L6" i="7"/>
  <c r="O6" i="7" s="1"/>
  <c r="P6" i="7" s="1"/>
  <c r="G6" i="7"/>
  <c r="N5" i="7"/>
  <c r="L5" i="7"/>
  <c r="O5" i="7" s="1"/>
  <c r="G5" i="7"/>
  <c r="N7" i="6"/>
  <c r="L7" i="6"/>
  <c r="O7" i="6" s="1"/>
  <c r="G7" i="6"/>
  <c r="N6" i="6"/>
  <c r="L6" i="6"/>
  <c r="O6" i="6" s="1"/>
  <c r="P6" i="6" s="1"/>
  <c r="G6" i="6"/>
  <c r="N5" i="6"/>
  <c r="L5" i="6"/>
  <c r="O5" i="6" s="1"/>
  <c r="G5" i="6"/>
  <c r="N7" i="5"/>
  <c r="L7" i="5"/>
  <c r="O7" i="5" s="1"/>
  <c r="P7" i="5" s="1"/>
  <c r="G7" i="5"/>
  <c r="N6" i="5"/>
  <c r="L6" i="5"/>
  <c r="O6" i="5" s="1"/>
  <c r="G6" i="5"/>
  <c r="N5" i="5"/>
  <c r="L5" i="5"/>
  <c r="O5" i="5" s="1"/>
  <c r="P5" i="5" s="1"/>
  <c r="G5" i="5"/>
  <c r="N7" i="3"/>
  <c r="L7" i="3"/>
  <c r="O7" i="3" s="1"/>
  <c r="P7" i="3" s="1"/>
  <c r="G7" i="3"/>
  <c r="N6" i="3"/>
  <c r="L6" i="3"/>
  <c r="O6" i="3" s="1"/>
  <c r="P6" i="3" s="1"/>
  <c r="G6" i="3"/>
  <c r="N5" i="3"/>
  <c r="L5" i="3"/>
  <c r="O5" i="3" s="1"/>
  <c r="P5" i="3" s="1"/>
  <c r="G5" i="3"/>
  <c r="P5" i="14" l="1"/>
  <c r="P7" i="14"/>
  <c r="P6" i="14"/>
  <c r="P7" i="13"/>
  <c r="P5" i="13"/>
  <c r="P7" i="12"/>
  <c r="P5" i="12"/>
  <c r="P5" i="11"/>
  <c r="P7" i="11"/>
  <c r="P6" i="11"/>
  <c r="P5" i="10"/>
  <c r="P6" i="10"/>
  <c r="P5" i="9"/>
  <c r="P7" i="9"/>
  <c r="P6" i="9"/>
  <c r="P6" i="8"/>
  <c r="P7" i="7"/>
  <c r="P5" i="7"/>
  <c r="P7" i="6"/>
  <c r="P5" i="6"/>
  <c r="P6" i="5"/>
  <c r="G5" i="2" l="1"/>
  <c r="N5" i="2" l="1"/>
  <c r="L5" i="2"/>
  <c r="O5" i="2" s="1"/>
  <c r="P5" i="2" l="1"/>
  <c r="N7" i="2" l="1"/>
  <c r="L7" i="2"/>
  <c r="O7" i="2" s="1"/>
  <c r="G7" i="2"/>
  <c r="N6" i="2"/>
  <c r="L6" i="2"/>
  <c r="O6" i="2" s="1"/>
  <c r="G6" i="2"/>
  <c r="P7" i="2" l="1"/>
  <c r="P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32290212-CD04-4ADB-84FB-788A748E6956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8371E781-3165-4F94-9F30-D7B31176CAAC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90ACCF04-5052-4719-A48F-E043BE35EB8D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4C96F343-5265-4B18-85BC-E5C6866FF08E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72BD71A0-51EF-45A6-BEA3-BE50440C7086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E6F8F8EA-DC89-435B-AF41-5F686BC413DD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42E0243C-EB1F-4459-B293-7B7887289711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ECF57155-EF8A-464B-B467-907E678003D6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1DF68C12-601C-47D5-B953-BEC1359AD462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A0E62CE1-78B1-4C55-B2FF-63FAB764851B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2A47B6AC-C753-48DC-91D8-9C28AB39F680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2B0FDEB4-BE48-43EE-91D1-8202963649BC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sharedStrings.xml><?xml version="1.0" encoding="utf-8"?>
<sst xmlns="http://schemas.openxmlformats.org/spreadsheetml/2006/main" count="444" uniqueCount="53">
  <si>
    <t>DISTRIBUZIONE</t>
  </si>
  <si>
    <t>VENDITA</t>
  </si>
  <si>
    <t>QF TOTALE</t>
  </si>
  <si>
    <t>DISTRIB.</t>
  </si>
  <si>
    <t>TARIFFA FINALE</t>
  </si>
  <si>
    <t>Scaglione</t>
  </si>
  <si>
    <t>Min di scaglione
(Smc)</t>
  </si>
  <si>
    <t>Max di scaglione
(Smc)</t>
  </si>
  <si>
    <t>QVD
 (€/cl/a)</t>
  </si>
  <si>
    <t>QF Tot
 (€/cl/a)</t>
  </si>
  <si>
    <t>Q. variabile Distribuzione
(€/Smc)</t>
  </si>
  <si>
    <t>QEPROPMC (€/GJ)</t>
  </si>
  <si>
    <r>
      <t>ACC</t>
    </r>
    <r>
      <rPr>
        <vertAlign val="subscript"/>
        <sz val="8"/>
        <rFont val="Times New Roman"/>
        <family val="1"/>
      </rPr>
      <t>1/01/2009</t>
    </r>
    <r>
      <rPr>
        <sz val="8"/>
        <rFont val="Times New Roman"/>
        <family val="1"/>
      </rPr>
      <t xml:space="preserve"> (€/GJ)</t>
    </r>
  </si>
  <si>
    <t>CMP
(€/GJ)</t>
  </si>
  <si>
    <r>
      <t>PCS
(MJ/m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</si>
  <si>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CMP (€/Smc)</t>
  </si>
  <si>
    <t>infinito</t>
  </si>
  <si>
    <t xml:space="preserve"> </t>
  </si>
  <si>
    <t>COSEV SERVIZI</t>
  </si>
  <si>
    <t>QF Dis - ot1
 (€/cl/a)</t>
  </si>
  <si>
    <t>QF Mis - t1 mis
 (€/cl/a)</t>
  </si>
  <si>
    <r>
      <t>Tv</t>
    </r>
    <r>
      <rPr>
        <sz val="8"/>
        <rFont val="Times New Roman"/>
        <family val="1"/>
      </rPr>
      <t xml:space="preserve">  (€/Smc)</t>
    </r>
  </si>
  <si>
    <t>Q. variabile Distribuzione - ot3
(€/Smc)</t>
  </si>
  <si>
    <t>Non applicata in base alla delibera 252/2017</t>
  </si>
  <si>
    <t>Non applicate in base alla delibera 252/2017</t>
  </si>
  <si>
    <r>
      <t>QTCA</t>
    </r>
    <r>
      <rPr>
        <vertAlign val="subscript"/>
        <sz val="8"/>
        <rFont val="Times New Roman"/>
        <family val="1"/>
      </rPr>
      <t xml:space="preserve">1/01/2019 </t>
    </r>
    <r>
      <rPr>
        <sz val="8"/>
        <rFont val="Times New Roman"/>
        <family val="1"/>
      </rPr>
      <t>(€/GJ)</t>
    </r>
  </si>
  <si>
    <t>Art 25.1 TIVG</t>
  </si>
  <si>
    <t>TARIFFE FORNITURA DECORRENZA 01/01/2020- valori ARERA</t>
  </si>
  <si>
    <t>Del. 571/2019</t>
  </si>
  <si>
    <t>Del 573/2019</t>
  </si>
  <si>
    <t>Comunicato 27/12/2019</t>
  </si>
  <si>
    <t>TARIFFE FORNITURA DECORRENZA 01/02/2020- valori ARERA</t>
  </si>
  <si>
    <t>Del 18/2020</t>
  </si>
  <si>
    <t>TARIFFE FORNITURA DECORRENZA 01/03/2020- valori ARERA</t>
  </si>
  <si>
    <t>Del 48/2020</t>
  </si>
  <si>
    <t>TARIFFE FORNITURA DECORRENZA 01/04/2020- valori ARERA</t>
  </si>
  <si>
    <t>Del 98/2020</t>
  </si>
  <si>
    <t>TARIFFE FORNITURA DECORRENZA 01/05/2020- valori ARERA</t>
  </si>
  <si>
    <t>Del 147/2020</t>
  </si>
  <si>
    <t>TARIFFE FORNITURA DECORRENZA 01/06/2020- valori ARERA</t>
  </si>
  <si>
    <t>Del 182/2020</t>
  </si>
  <si>
    <t>TARIFFE FORNITURA DECORRENZA 01/07/2020- valori ARERA</t>
  </si>
  <si>
    <t>Del 230/2020</t>
  </si>
  <si>
    <t>TARIFFE FORNITURA DECORRENZA 01/08/2020- valori ARERA</t>
  </si>
  <si>
    <t>Del 294/2020</t>
  </si>
  <si>
    <t>TARIFFE FORNITURA DECORRENZA 01/09/2020- valori ARERA</t>
  </si>
  <si>
    <t>Del 326/2020</t>
  </si>
  <si>
    <t>TARIFFE FORNITURA DECORRENZA 01/10/2020- valori ARERA</t>
  </si>
  <si>
    <t>Del 353/2020</t>
  </si>
  <si>
    <t>TARIFFE FORNITURA DECORRENZA 01/11/2020- valori ARERA</t>
  </si>
  <si>
    <t>Del 425/2020</t>
  </si>
  <si>
    <t>TARIFFE FORNITURA DECORRENZA 01/12/2020- valori ARERA</t>
  </si>
  <si>
    <t>Del 486/2020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</si>
</sst>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00_-;\-* #,##0.0000_-;_-* &quot;-&quot;_-;_-@_-"/>
    <numFmt numFmtId="166" formatCode="0.000000_ ;\-0.000000\ "/>
    <numFmt numFmtId="167" formatCode="#,##0.00_ ;\-#,##0.00\ "/>
    <numFmt numFmtId="168" formatCode="0.00_ ;\-0.00\ "/>
    <numFmt numFmtId="169" formatCode="_-* #,##0.000000_-;\-* #,##0.000000_-;_-* &quot;-&quot;_-;_-@_-"/>
    <numFmt numFmtId="170" formatCode="_-* #,##0.0000_-;\-* #,##0.0000_-;_-* &quot;-&quot;????_-;_-@_-"/>
    <numFmt numFmtId="171" formatCode="0.0000000"/>
    <numFmt numFmtId="172" formatCode="0.0%"/>
    <numFmt numFmtId="173" formatCode="_-* #,##0.00_-;\-* #,##0.00_-;_-* &quot;-&quot;_-;_-@_-"/>
    <numFmt numFmtId="174" formatCode="_-* #,##0.000000_-;\-* #,##0.000000_-;_-* &quot;-&quot;????_-;_-@_-"/>
    <numFmt numFmtId="175" formatCode="0.0000"/>
  </numFmts>
  <fonts count="11">
    <font>
      <sz val="9"/>
      <name val="Geneva"/>
    </font>
    <font>
      <sz val="9"/>
      <name val="Geneva"/>
    </font>
    <font>
      <b/>
      <sz val="14"/>
      <color indexed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vertAlign val="subscript"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8"/>
      <color rgb="FFFF0000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Protection="1">
      <protection hidden="1"/>
    </xf>
    <xf numFmtId="165" fontId="3" fillId="0" borderId="0" xfId="1" applyNumberFormat="1" applyFont="1" applyProtection="1">
      <protection hidden="1"/>
    </xf>
    <xf numFmtId="166" fontId="4" fillId="4" borderId="4" xfId="1" applyNumberFormat="1" applyFont="1" applyFill="1" applyBorder="1" applyAlignment="1" applyProtection="1">
      <alignment horizontal="center" vertical="center"/>
      <protection hidden="1"/>
    </xf>
    <xf numFmtId="49" fontId="4" fillId="5" borderId="4" xfId="0" applyNumberFormat="1" applyFont="1" applyFill="1" applyBorder="1" applyAlignment="1" applyProtection="1">
      <alignment horizontal="center" vertical="center"/>
      <protection hidden="1"/>
    </xf>
    <xf numFmtId="49" fontId="4" fillId="3" borderId="4" xfId="0" applyNumberFormat="1" applyFont="1" applyFill="1" applyBorder="1" applyAlignment="1" applyProtection="1">
      <alignment horizontal="center" vertical="center"/>
      <protection hidden="1"/>
    </xf>
    <xf numFmtId="49" fontId="4" fillId="6" borderId="2" xfId="0" applyNumberFormat="1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165" fontId="3" fillId="4" borderId="4" xfId="1" applyNumberFormat="1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4" xfId="0" applyFont="1" applyFill="1" applyBorder="1" applyAlignment="1" applyProtection="1">
      <alignment horizontal="right" vertical="center"/>
      <protection hidden="1"/>
    </xf>
    <xf numFmtId="164" fontId="3" fillId="0" borderId="4" xfId="1" applyFont="1" applyFill="1" applyBorder="1" applyAlignment="1" applyProtection="1">
      <alignment horizontal="right" vertical="center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3" fillId="4" borderId="4" xfId="1" applyNumberFormat="1" applyFont="1" applyFill="1" applyBorder="1" applyAlignment="1" applyProtection="1">
      <alignment horizontal="center" vertical="center"/>
      <protection hidden="1"/>
    </xf>
    <xf numFmtId="167" fontId="4" fillId="5" borderId="1" xfId="0" applyNumberFormat="1" applyFont="1" applyFill="1" applyBorder="1" applyAlignment="1" applyProtection="1">
      <alignment horizontal="center" vertical="center"/>
      <protection hidden="1"/>
    </xf>
    <xf numFmtId="166" fontId="3" fillId="3" borderId="4" xfId="1" applyNumberFormat="1" applyFont="1" applyFill="1" applyBorder="1" applyAlignment="1" applyProtection="1">
      <alignment horizontal="right" vertical="center"/>
      <protection hidden="1"/>
    </xf>
    <xf numFmtId="166" fontId="3" fillId="4" borderId="4" xfId="1" applyNumberFormat="1" applyFont="1" applyFill="1" applyBorder="1" applyAlignment="1" applyProtection="1">
      <alignment horizontal="center" vertical="center"/>
      <protection hidden="1"/>
    </xf>
    <xf numFmtId="166" fontId="3" fillId="5" borderId="4" xfId="0" applyNumberFormat="1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169" fontId="3" fillId="5" borderId="4" xfId="1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ont="1"/>
    <xf numFmtId="165" fontId="0" fillId="0" borderId="0" xfId="0" applyNumberFormat="1" applyFont="1"/>
    <xf numFmtId="170" fontId="0" fillId="0" borderId="0" xfId="0" applyNumberFormat="1"/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5" fontId="3" fillId="0" borderId="0" xfId="1" applyNumberFormat="1" applyFont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171" fontId="3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172" fontId="3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67" fontId="3" fillId="0" borderId="0" xfId="0" applyNumberFormat="1" applyFont="1" applyProtection="1">
      <protection hidden="1"/>
    </xf>
    <xf numFmtId="173" fontId="3" fillId="0" borderId="0" xfId="0" applyNumberFormat="1" applyFont="1" applyProtection="1">
      <protection hidden="1"/>
    </xf>
    <xf numFmtId="174" fontId="0" fillId="0" borderId="0" xfId="0" applyNumberFormat="1"/>
    <xf numFmtId="175" fontId="3" fillId="6" borderId="3" xfId="0" applyNumberFormat="1" applyFont="1" applyFill="1" applyBorder="1" applyProtection="1">
      <protection hidden="1"/>
    </xf>
    <xf numFmtId="0" fontId="8" fillId="3" borderId="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10" fontId="3" fillId="0" borderId="0" xfId="2" quotePrefix="1" applyNumberFormat="1" applyFont="1" applyProtection="1"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left" vertical="center"/>
      <protection hidden="1"/>
    </xf>
    <xf numFmtId="49" fontId="2" fillId="2" borderId="2" xfId="0" applyNumberFormat="1" applyFont="1" applyFill="1" applyBorder="1" applyAlignment="1" applyProtection="1">
      <alignment horizontal="left" vertical="center"/>
      <protection hidden="1"/>
    </xf>
    <xf numFmtId="49" fontId="2" fillId="2" borderId="3" xfId="0" applyNumberFormat="1" applyFont="1" applyFill="1" applyBorder="1" applyAlignment="1" applyProtection="1">
      <alignment horizontal="left" vertical="center"/>
      <protection hidden="1"/>
    </xf>
    <xf numFmtId="49" fontId="4" fillId="3" borderId="1" xfId="0" applyNumberFormat="1" applyFont="1" applyFill="1" applyBorder="1" applyAlignment="1" applyProtection="1">
      <alignment horizontal="center" vertical="center"/>
      <protection hidden="1"/>
    </xf>
    <xf numFmtId="49" fontId="4" fillId="3" borderId="2" xfId="0" applyNumberFormat="1" applyFont="1" applyFill="1" applyBorder="1" applyAlignment="1" applyProtection="1">
      <alignment horizontal="center" vertical="center"/>
      <protection hidden="1"/>
    </xf>
    <xf numFmtId="49" fontId="4" fillId="4" borderId="2" xfId="0" applyNumberFormat="1" applyFont="1" applyFill="1" applyBorder="1" applyAlignment="1" applyProtection="1">
      <alignment horizontal="center" vertical="center"/>
      <protection hidden="1"/>
    </xf>
    <xf numFmtId="49" fontId="4" fillId="4" borderId="3" xfId="0" applyNumberFormat="1" applyFont="1" applyFill="1" applyBorder="1" applyAlignment="1" applyProtection="1">
      <alignment horizontal="center" vertical="center"/>
      <protection hidden="1"/>
    </xf>
    <xf numFmtId="49" fontId="4" fillId="5" borderId="1" xfId="0" applyNumberFormat="1" applyFont="1" applyFill="1" applyBorder="1" applyAlignment="1" applyProtection="1">
      <alignment horizontal="center" vertical="center"/>
      <protection hidden="1"/>
    </xf>
    <xf numFmtId="49" fontId="4" fillId="5" borderId="2" xfId="0" applyNumberFormat="1" applyFont="1" applyFill="1" applyBorder="1" applyAlignment="1" applyProtection="1">
      <alignment horizontal="center" vertical="center"/>
      <protection hidden="1"/>
    </xf>
    <xf numFmtId="49" fontId="4" fillId="5" borderId="3" xfId="0" applyNumberFormat="1" applyFont="1" applyFill="1" applyBorder="1" applyAlignment="1" applyProtection="1">
      <alignment horizontal="center" vertical="center"/>
      <protection hidden="1"/>
    </xf>
  </cellXfs>
  <cellStyles count="3">
    <cellStyle name="Migliaia [0]" xfId="1" builtinId="6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19"/>
  <sheetViews>
    <sheetView tabSelected="1" zoomScale="98" zoomScaleNormal="98"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7.4474270000000002</v>
      </c>
      <c r="J5" s="23">
        <v>3.785282</v>
      </c>
      <c r="K5" s="23">
        <f>9.050213*(1+0.3/100)</f>
        <v>9.0773636389999979</v>
      </c>
      <c r="L5" s="23">
        <f>SUM(I5:K5)</f>
        <v>20.310072638999998</v>
      </c>
      <c r="M5" s="42">
        <v>100.2619</v>
      </c>
      <c r="N5" s="24">
        <f>H5</f>
        <v>2.024959</v>
      </c>
      <c r="O5" s="25">
        <f>ROUND((L5*M5)/1000,6)</f>
        <v>2.0363259999999999</v>
      </c>
      <c r="P5" s="26">
        <f>N5+O5</f>
        <v>4.0612849999999998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7.4474270000000002</v>
      </c>
      <c r="J6" s="23">
        <v>3.785282</v>
      </c>
      <c r="K6" s="23">
        <f t="shared" ref="K6:K7" si="1">9.050213*(1+0.3/100)</f>
        <v>9.0773636389999979</v>
      </c>
      <c r="L6" s="23">
        <f>SUM(I6:K6)</f>
        <v>20.310072638999998</v>
      </c>
      <c r="M6" s="42">
        <v>100.2619</v>
      </c>
      <c r="N6" s="25">
        <f>H6</f>
        <v>1.859688</v>
      </c>
      <c r="O6" s="25">
        <f>ROUND((L6*M6)/1000,6)</f>
        <v>2.0363259999999999</v>
      </c>
      <c r="P6" s="26">
        <f>N6+O6</f>
        <v>3.8960140000000001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7.4474270000000002</v>
      </c>
      <c r="J7" s="23">
        <v>3.785282</v>
      </c>
      <c r="K7" s="23">
        <f t="shared" si="1"/>
        <v>9.0773636389999979</v>
      </c>
      <c r="L7" s="23">
        <f>SUM(I7:K7)</f>
        <v>20.310072638999998</v>
      </c>
      <c r="M7" s="42">
        <v>100.2619</v>
      </c>
      <c r="N7" s="25">
        <f>H7</f>
        <v>1.653038</v>
      </c>
      <c r="O7" s="25">
        <f>ROUND((L7*M7)/1000,6)</f>
        <v>2.0363259999999999</v>
      </c>
      <c r="P7" s="26">
        <f>N7+O7</f>
        <v>3.6893639999999999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29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T19"/>
  <sheetViews>
    <sheetView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5.4631730000000003</v>
      </c>
      <c r="J5" s="23">
        <v>3.785282</v>
      </c>
      <c r="K5" s="23">
        <f>9.050213*(1+0.3/100)</f>
        <v>9.0773636389999979</v>
      </c>
      <c r="L5" s="23">
        <f>SUM(I5:K5)</f>
        <v>18.325818638999998</v>
      </c>
      <c r="M5" s="42">
        <v>100.2619</v>
      </c>
      <c r="N5" s="24">
        <f>H5</f>
        <v>2.024959</v>
      </c>
      <c r="O5" s="25">
        <f>ROUND((L5*M5)/1000,6)</f>
        <v>1.8373809999999999</v>
      </c>
      <c r="P5" s="26">
        <f>N5+O5</f>
        <v>3.8623399999999997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5.4631730000000003</v>
      </c>
      <c r="J6" s="23">
        <v>3.785282</v>
      </c>
      <c r="K6" s="23">
        <f t="shared" ref="K6:K7" si="1">9.050213*(1+0.3/100)</f>
        <v>9.0773636389999979</v>
      </c>
      <c r="L6" s="23">
        <f>SUM(I6:K6)</f>
        <v>18.325818638999998</v>
      </c>
      <c r="M6" s="42">
        <v>100.2619</v>
      </c>
      <c r="N6" s="25">
        <f>H6</f>
        <v>1.859688</v>
      </c>
      <c r="O6" s="25">
        <f>ROUND((L6*M6)/1000,6)</f>
        <v>1.8373809999999999</v>
      </c>
      <c r="P6" s="26">
        <f>N6+O6</f>
        <v>3.6970689999999999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5.4631730000000003</v>
      </c>
      <c r="J7" s="23">
        <v>3.785282</v>
      </c>
      <c r="K7" s="23">
        <f t="shared" si="1"/>
        <v>9.0773636389999979</v>
      </c>
      <c r="L7" s="23">
        <f>SUM(I7:K7)</f>
        <v>18.325818638999998</v>
      </c>
      <c r="M7" s="42">
        <v>100.2619</v>
      </c>
      <c r="N7" s="25">
        <f>H7</f>
        <v>1.653038</v>
      </c>
      <c r="O7" s="25">
        <f>ROUND((L7*M7)/1000,6)</f>
        <v>1.8373809999999999</v>
      </c>
      <c r="P7" s="26">
        <f>N7+O7</f>
        <v>3.4904190000000002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48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T19"/>
  <sheetViews>
    <sheetView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5.8625930000000004</v>
      </c>
      <c r="J5" s="23">
        <v>3.785282</v>
      </c>
      <c r="K5" s="23">
        <f>9.050213*(1+0.3/100)</f>
        <v>9.0773636389999979</v>
      </c>
      <c r="L5" s="23">
        <f>SUM(I5:K5)</f>
        <v>18.725238638999997</v>
      </c>
      <c r="M5" s="42">
        <v>100.2619</v>
      </c>
      <c r="N5" s="24">
        <f>H5</f>
        <v>2.024959</v>
      </c>
      <c r="O5" s="25">
        <f>ROUND((L5*M5)/1000,6)</f>
        <v>1.8774280000000001</v>
      </c>
      <c r="P5" s="26">
        <f>N5+O5</f>
        <v>3.9023870000000001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5.8625930000000004</v>
      </c>
      <c r="J6" s="23">
        <v>3.785282</v>
      </c>
      <c r="K6" s="23">
        <f t="shared" ref="K6:K7" si="1">9.050213*(1+0.3/100)</f>
        <v>9.0773636389999979</v>
      </c>
      <c r="L6" s="23">
        <f>SUM(I6:K6)</f>
        <v>18.725238638999997</v>
      </c>
      <c r="M6" s="42">
        <v>100.2619</v>
      </c>
      <c r="N6" s="25">
        <f>H6</f>
        <v>1.859688</v>
      </c>
      <c r="O6" s="25">
        <f>ROUND((L6*M6)/1000,6)</f>
        <v>1.8774280000000001</v>
      </c>
      <c r="P6" s="26">
        <f>N6+O6</f>
        <v>3.7371160000000003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5.8625930000000004</v>
      </c>
      <c r="J7" s="23">
        <v>3.785282</v>
      </c>
      <c r="K7" s="23">
        <f t="shared" si="1"/>
        <v>9.0773636389999979</v>
      </c>
      <c r="L7" s="23">
        <f>SUM(I7:K7)</f>
        <v>18.725238638999997</v>
      </c>
      <c r="M7" s="42">
        <v>100.2619</v>
      </c>
      <c r="N7" s="25">
        <f>H7</f>
        <v>1.653038</v>
      </c>
      <c r="O7" s="25">
        <f>ROUND((L7*M7)/1000,6)</f>
        <v>1.8774280000000001</v>
      </c>
      <c r="P7" s="26">
        <f>N7+O7</f>
        <v>3.5304660000000001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50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A3:C3"/>
    <mergeCell ref="D3:E3"/>
    <mergeCell ref="I3:L3"/>
    <mergeCell ref="N3:P3"/>
    <mergeCell ref="D2:E2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T19"/>
  <sheetViews>
    <sheetView zoomScale="87" zoomScaleNormal="87" workbookViewId="0">
      <selection activeCell="M18" sqref="M18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6.4295249999999999</v>
      </c>
      <c r="J5" s="23">
        <v>3.785282</v>
      </c>
      <c r="K5" s="23">
        <f>9.050213*(1+0.3/100)</f>
        <v>9.0773636389999979</v>
      </c>
      <c r="L5" s="23">
        <f>SUM(I5:K5)</f>
        <v>19.292170638999998</v>
      </c>
      <c r="M5" s="42">
        <v>100.2619</v>
      </c>
      <c r="N5" s="24">
        <f>H5</f>
        <v>2.024959</v>
      </c>
      <c r="O5" s="25">
        <f>ROUND((L5*M5)/1000,6)</f>
        <v>1.9342699999999999</v>
      </c>
      <c r="P5" s="26">
        <f>N5+O5</f>
        <v>3.9592289999999997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6.4295249999999999</v>
      </c>
      <c r="J6" s="23">
        <v>3.785282</v>
      </c>
      <c r="K6" s="23">
        <f t="shared" ref="K6:K7" si="1">9.050213*(1+0.3/100)</f>
        <v>9.0773636389999979</v>
      </c>
      <c r="L6" s="23">
        <f>SUM(I6:K6)</f>
        <v>19.292170638999998</v>
      </c>
      <c r="M6" s="42">
        <v>100.2619</v>
      </c>
      <c r="N6" s="25">
        <f>H6</f>
        <v>1.859688</v>
      </c>
      <c r="O6" s="25">
        <f>ROUND((L6*M6)/1000,6)</f>
        <v>1.9342699999999999</v>
      </c>
      <c r="P6" s="26">
        <f>N6+O6</f>
        <v>3.7939579999999999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6.4295249999999999</v>
      </c>
      <c r="J7" s="23">
        <v>3.785282</v>
      </c>
      <c r="K7" s="23">
        <f t="shared" si="1"/>
        <v>9.0773636389999979</v>
      </c>
      <c r="L7" s="23">
        <f>SUM(I7:K7)</f>
        <v>19.292170638999998</v>
      </c>
      <c r="M7" s="42">
        <v>100.2619</v>
      </c>
      <c r="N7" s="25">
        <f>H7</f>
        <v>1.653038</v>
      </c>
      <c r="O7" s="25">
        <f>ROUND((L7*M7)/1000,6)</f>
        <v>1.9342699999999999</v>
      </c>
      <c r="P7" s="26">
        <f>N7+O7</f>
        <v>3.5873080000000002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52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19"/>
  <sheetViews>
    <sheetView zoomScale="95" zoomScaleNormal="95"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8.8776430000000008</v>
      </c>
      <c r="J5" s="23">
        <v>3.785282</v>
      </c>
      <c r="K5" s="23">
        <f>9.050213*(1+0.3/100)</f>
        <v>9.0773636389999979</v>
      </c>
      <c r="L5" s="23">
        <f>SUM(I5:K5)</f>
        <v>21.740288638999999</v>
      </c>
      <c r="M5" s="42">
        <v>100.2619</v>
      </c>
      <c r="N5" s="24">
        <f>H5</f>
        <v>2.024959</v>
      </c>
      <c r="O5" s="25">
        <f>ROUND((L5*M5)/1000,6)</f>
        <v>2.1797230000000001</v>
      </c>
      <c r="P5" s="26">
        <f>N5+O5</f>
        <v>4.204682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8.8776430000000008</v>
      </c>
      <c r="J6" s="23">
        <v>3.785282</v>
      </c>
      <c r="K6" s="23">
        <f t="shared" ref="K6:K7" si="1">9.050213*(1+0.3/100)</f>
        <v>9.0773636389999979</v>
      </c>
      <c r="L6" s="23">
        <f>SUM(I6:K6)</f>
        <v>21.740288638999999</v>
      </c>
      <c r="M6" s="42">
        <v>100.2619</v>
      </c>
      <c r="N6" s="25">
        <f>H6</f>
        <v>1.859688</v>
      </c>
      <c r="O6" s="25">
        <f>ROUND((L6*M6)/1000,6)</f>
        <v>2.1797230000000001</v>
      </c>
      <c r="P6" s="26">
        <f>N6+O6</f>
        <v>4.0394110000000003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8.8776430000000008</v>
      </c>
      <c r="J7" s="23">
        <v>3.785282</v>
      </c>
      <c r="K7" s="23">
        <f t="shared" si="1"/>
        <v>9.0773636389999979</v>
      </c>
      <c r="L7" s="23">
        <f>SUM(I7:K7)</f>
        <v>21.740288638999999</v>
      </c>
      <c r="M7" s="42">
        <v>100.2619</v>
      </c>
      <c r="N7" s="25">
        <f>H7</f>
        <v>1.653038</v>
      </c>
      <c r="O7" s="25">
        <f>ROUND((L7*M7)/1000,6)</f>
        <v>2.1797230000000001</v>
      </c>
      <c r="P7" s="26">
        <f>N7+O7</f>
        <v>3.8327610000000001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32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19"/>
  <sheetViews>
    <sheetView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7.3314640000000004</v>
      </c>
      <c r="J5" s="23">
        <v>3.785282</v>
      </c>
      <c r="K5" s="23">
        <f>9.050213*(1+0.3/100)</f>
        <v>9.0773636389999979</v>
      </c>
      <c r="L5" s="23">
        <f>SUM(I5:K5)</f>
        <v>20.194109638999997</v>
      </c>
      <c r="M5" s="42">
        <v>100.2619</v>
      </c>
      <c r="N5" s="24">
        <f>H5</f>
        <v>2.024959</v>
      </c>
      <c r="O5" s="25">
        <f>ROUND((L5*M5)/1000,6)</f>
        <v>2.0247000000000002</v>
      </c>
      <c r="P5" s="26">
        <f>N5+O5</f>
        <v>4.0496590000000001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7.3314640000000004</v>
      </c>
      <c r="J6" s="23">
        <v>3.785282</v>
      </c>
      <c r="K6" s="23">
        <f t="shared" ref="K6:K7" si="1">9.050213*(1+0.3/100)</f>
        <v>9.0773636389999979</v>
      </c>
      <c r="L6" s="23">
        <f>SUM(I6:K6)</f>
        <v>20.194109638999997</v>
      </c>
      <c r="M6" s="42">
        <v>100.2619</v>
      </c>
      <c r="N6" s="25">
        <f>H6</f>
        <v>1.859688</v>
      </c>
      <c r="O6" s="25">
        <f>ROUND((L6*M6)/1000,6)</f>
        <v>2.0247000000000002</v>
      </c>
      <c r="P6" s="26">
        <f>N6+O6</f>
        <v>3.8843880000000004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7.3314640000000004</v>
      </c>
      <c r="J7" s="23">
        <v>3.785282</v>
      </c>
      <c r="K7" s="23">
        <f t="shared" si="1"/>
        <v>9.0773636389999979</v>
      </c>
      <c r="L7" s="23">
        <f>SUM(I7:K7)</f>
        <v>20.194109638999997</v>
      </c>
      <c r="M7" s="42">
        <v>100.2619</v>
      </c>
      <c r="N7" s="25">
        <f>H7</f>
        <v>1.653038</v>
      </c>
      <c r="O7" s="25">
        <f>ROUND((L7*M7)/1000,6)</f>
        <v>2.0247000000000002</v>
      </c>
      <c r="P7" s="26">
        <f>N7+O7</f>
        <v>3.6777380000000002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34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T19"/>
  <sheetViews>
    <sheetView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6.2104840000000001</v>
      </c>
      <c r="J5" s="23">
        <v>3.785282</v>
      </c>
      <c r="K5" s="23">
        <f>9.050213*(1+0.3/100)</f>
        <v>9.0773636389999979</v>
      </c>
      <c r="L5" s="23">
        <f>SUM(I5:K5)</f>
        <v>19.073129638999998</v>
      </c>
      <c r="M5" s="42">
        <v>100.2619</v>
      </c>
      <c r="N5" s="24">
        <f>H5</f>
        <v>2.024959</v>
      </c>
      <c r="O5" s="25">
        <f>ROUND((L5*M5)/1000,6)</f>
        <v>1.9123079999999999</v>
      </c>
      <c r="P5" s="26">
        <f>N5+O5</f>
        <v>3.9372669999999999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6.2104840000000001</v>
      </c>
      <c r="J6" s="23">
        <v>3.785282</v>
      </c>
      <c r="K6" s="23">
        <f t="shared" ref="K6:K7" si="1">9.050213*(1+0.3/100)</f>
        <v>9.0773636389999979</v>
      </c>
      <c r="L6" s="23">
        <f>SUM(I6:K6)</f>
        <v>19.073129638999998</v>
      </c>
      <c r="M6" s="42">
        <v>100.2619</v>
      </c>
      <c r="N6" s="25">
        <f>H6</f>
        <v>1.859688</v>
      </c>
      <c r="O6" s="25">
        <f>ROUND((L6*M6)/1000,6)</f>
        <v>1.9123079999999999</v>
      </c>
      <c r="P6" s="26">
        <f>N6+O6</f>
        <v>3.7719959999999997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6.2104840000000001</v>
      </c>
      <c r="J7" s="23">
        <v>3.785282</v>
      </c>
      <c r="K7" s="23">
        <f t="shared" si="1"/>
        <v>9.0773636389999979</v>
      </c>
      <c r="L7" s="23">
        <f>SUM(I7:K7)</f>
        <v>19.073129638999998</v>
      </c>
      <c r="M7" s="42">
        <v>100.2619</v>
      </c>
      <c r="N7" s="25">
        <f>H7</f>
        <v>1.653038</v>
      </c>
      <c r="O7" s="25">
        <f>ROUND((L7*M7)/1000,6)</f>
        <v>1.9123079999999999</v>
      </c>
      <c r="P7" s="26">
        <f>N7+O7</f>
        <v>3.5653459999999999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36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T19"/>
  <sheetViews>
    <sheetView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3.2727430000000002</v>
      </c>
      <c r="J5" s="23">
        <v>3.785282</v>
      </c>
      <c r="K5" s="23">
        <f>9.050213*(1+0.3/100)</f>
        <v>9.0773636389999979</v>
      </c>
      <c r="L5" s="23">
        <f>SUM(I5:K5)</f>
        <v>16.135388638999999</v>
      </c>
      <c r="M5" s="42">
        <v>100.2619</v>
      </c>
      <c r="N5" s="24">
        <f>H5</f>
        <v>2.024959</v>
      </c>
      <c r="O5" s="25">
        <f>ROUND((L5*M5)/1000,6)</f>
        <v>1.6177649999999999</v>
      </c>
      <c r="P5" s="26">
        <f>N5+O5</f>
        <v>3.6427239999999999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3.2727430000000002</v>
      </c>
      <c r="J6" s="23">
        <v>3.785282</v>
      </c>
      <c r="K6" s="23">
        <f t="shared" ref="K6:K7" si="1">9.050213*(1+0.3/100)</f>
        <v>9.0773636389999979</v>
      </c>
      <c r="L6" s="23">
        <f>SUM(I6:K6)</f>
        <v>16.135388638999999</v>
      </c>
      <c r="M6" s="42">
        <v>100.2619</v>
      </c>
      <c r="N6" s="25">
        <f>H6</f>
        <v>1.859688</v>
      </c>
      <c r="O6" s="25">
        <f>ROUND((L6*M6)/1000,6)</f>
        <v>1.6177649999999999</v>
      </c>
      <c r="P6" s="26">
        <f>N6+O6</f>
        <v>3.4774529999999997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3.2727430000000002</v>
      </c>
      <c r="J7" s="23">
        <v>3.785282</v>
      </c>
      <c r="K7" s="23">
        <f t="shared" si="1"/>
        <v>9.0773636389999979</v>
      </c>
      <c r="L7" s="23">
        <f>SUM(I7:K7)</f>
        <v>16.135388638999999</v>
      </c>
      <c r="M7" s="42">
        <v>100.2619</v>
      </c>
      <c r="N7" s="25">
        <f>H7</f>
        <v>1.653038</v>
      </c>
      <c r="O7" s="25">
        <f>ROUND((L7*M7)/1000,6)</f>
        <v>1.6177649999999999</v>
      </c>
      <c r="P7" s="26">
        <f>N7+O7</f>
        <v>3.2708029999999999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38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T19"/>
  <sheetViews>
    <sheetView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4.6127649999999996</v>
      </c>
      <c r="J5" s="23">
        <v>3.785282</v>
      </c>
      <c r="K5" s="23">
        <f>9.050213*(1+0.3/100)</f>
        <v>9.0773636389999979</v>
      </c>
      <c r="L5" s="23">
        <f>SUM(I5:K5)</f>
        <v>17.475410638999996</v>
      </c>
      <c r="M5" s="42">
        <v>100.2619</v>
      </c>
      <c r="N5" s="24">
        <f>H5</f>
        <v>2.024959</v>
      </c>
      <c r="O5" s="25">
        <f>ROUND((L5*M5)/1000,6)</f>
        <v>1.7521180000000001</v>
      </c>
      <c r="P5" s="26">
        <f>N5+O5</f>
        <v>3.7770770000000002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4.6127649999999996</v>
      </c>
      <c r="J6" s="23">
        <v>3.785282</v>
      </c>
      <c r="K6" s="23">
        <f t="shared" ref="K6:K7" si="1">9.050213*(1+0.3/100)</f>
        <v>9.0773636389999979</v>
      </c>
      <c r="L6" s="23">
        <f>SUM(I6:K6)</f>
        <v>17.475410638999996</v>
      </c>
      <c r="M6" s="42">
        <v>100.2619</v>
      </c>
      <c r="N6" s="25">
        <f>H6</f>
        <v>1.859688</v>
      </c>
      <c r="O6" s="25">
        <f>ROUND((L6*M6)/1000,6)</f>
        <v>1.7521180000000001</v>
      </c>
      <c r="P6" s="26">
        <f>N6+O6</f>
        <v>3.6118060000000001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4.6127649999999996</v>
      </c>
      <c r="J7" s="23">
        <v>3.785282</v>
      </c>
      <c r="K7" s="23">
        <f t="shared" si="1"/>
        <v>9.0773636389999979</v>
      </c>
      <c r="L7" s="23">
        <f>SUM(I7:K7)</f>
        <v>17.475410638999996</v>
      </c>
      <c r="M7" s="42">
        <v>100.2619</v>
      </c>
      <c r="N7" s="25">
        <f>H7</f>
        <v>1.653038</v>
      </c>
      <c r="O7" s="25">
        <f>ROUND((L7*M7)/1000,6)</f>
        <v>1.7521180000000001</v>
      </c>
      <c r="P7" s="26">
        <f>N7+O7</f>
        <v>3.4051559999999998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40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T19"/>
  <sheetViews>
    <sheetView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5.1023880000000004</v>
      </c>
      <c r="J5" s="23">
        <v>3.785282</v>
      </c>
      <c r="K5" s="23">
        <f>9.050213*(1+0.3/100)</f>
        <v>9.0773636389999979</v>
      </c>
      <c r="L5" s="23">
        <f>SUM(I5:K5)</f>
        <v>17.965033638999998</v>
      </c>
      <c r="M5" s="42">
        <v>100.2619</v>
      </c>
      <c r="N5" s="24">
        <f>H5</f>
        <v>2.024959</v>
      </c>
      <c r="O5" s="25">
        <f>ROUND((L5*M5)/1000,6)</f>
        <v>1.8012079999999999</v>
      </c>
      <c r="P5" s="26">
        <f>N5+O5</f>
        <v>3.8261669999999999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5.1023880000000004</v>
      </c>
      <c r="J6" s="23">
        <v>3.785282</v>
      </c>
      <c r="K6" s="23">
        <f t="shared" ref="K6:K7" si="1">9.050213*(1+0.3/100)</f>
        <v>9.0773636389999979</v>
      </c>
      <c r="L6" s="23">
        <f>SUM(I6:K6)</f>
        <v>17.965033638999998</v>
      </c>
      <c r="M6" s="42">
        <v>100.2619</v>
      </c>
      <c r="N6" s="25">
        <f>H6</f>
        <v>1.859688</v>
      </c>
      <c r="O6" s="25">
        <f>ROUND((L6*M6)/1000,6)</f>
        <v>1.8012079999999999</v>
      </c>
      <c r="P6" s="26">
        <f>N6+O6</f>
        <v>3.6608960000000002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5.1023880000000004</v>
      </c>
      <c r="J7" s="23">
        <v>3.785282</v>
      </c>
      <c r="K7" s="23">
        <f t="shared" si="1"/>
        <v>9.0773636389999979</v>
      </c>
      <c r="L7" s="23">
        <f>SUM(I7:K7)</f>
        <v>17.965033638999998</v>
      </c>
      <c r="M7" s="42">
        <v>100.2619</v>
      </c>
      <c r="N7" s="25">
        <f>H7</f>
        <v>1.653038</v>
      </c>
      <c r="O7" s="25">
        <f>ROUND((L7*M7)/1000,6)</f>
        <v>1.8012079999999999</v>
      </c>
      <c r="P7" s="26">
        <f>N7+O7</f>
        <v>3.4542459999999999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42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T19"/>
  <sheetViews>
    <sheetView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5.1539270000000004</v>
      </c>
      <c r="J5" s="23">
        <v>3.785282</v>
      </c>
      <c r="K5" s="23">
        <f>9.050213*(1+0.3/100)</f>
        <v>9.0773636389999979</v>
      </c>
      <c r="L5" s="23">
        <f>SUM(I5:K5)</f>
        <v>18.016572638999996</v>
      </c>
      <c r="M5" s="42">
        <v>100.2619</v>
      </c>
      <c r="N5" s="24">
        <f>H5</f>
        <v>2.024959</v>
      </c>
      <c r="O5" s="25">
        <f>ROUND((L5*M5)/1000,6)</f>
        <v>1.806376</v>
      </c>
      <c r="P5" s="26">
        <f>N5+O5</f>
        <v>3.8313350000000002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5.1539270000000004</v>
      </c>
      <c r="J6" s="23">
        <v>3.785282</v>
      </c>
      <c r="K6" s="23">
        <f t="shared" ref="K6:K7" si="1">9.050213*(1+0.3/100)</f>
        <v>9.0773636389999979</v>
      </c>
      <c r="L6" s="23">
        <f>SUM(I6:K6)</f>
        <v>18.016572638999996</v>
      </c>
      <c r="M6" s="42">
        <v>100.2619</v>
      </c>
      <c r="N6" s="25">
        <f>H6</f>
        <v>1.859688</v>
      </c>
      <c r="O6" s="25">
        <f>ROUND((L6*M6)/1000,6)</f>
        <v>1.806376</v>
      </c>
      <c r="P6" s="26">
        <f>N6+O6</f>
        <v>3.666064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5.1539270000000004</v>
      </c>
      <c r="J7" s="23">
        <v>3.785282</v>
      </c>
      <c r="K7" s="23">
        <f t="shared" si="1"/>
        <v>9.0773636389999979</v>
      </c>
      <c r="L7" s="23">
        <f>SUM(I7:K7)</f>
        <v>18.016572638999996</v>
      </c>
      <c r="M7" s="42">
        <v>100.2619</v>
      </c>
      <c r="N7" s="25">
        <f>H7</f>
        <v>1.653038</v>
      </c>
      <c r="O7" s="25">
        <f>ROUND((L7*M7)/1000,6)</f>
        <v>1.806376</v>
      </c>
      <c r="P7" s="26">
        <f>N7+O7</f>
        <v>3.4594139999999998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44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T19"/>
  <sheetViews>
    <sheetView workbookViewId="0">
      <selection activeCell="K4" sqref="K4:K7"/>
    </sheetView>
  </sheetViews>
  <sheetFormatPr defaultRowHeight="11.5"/>
  <cols>
    <col min="1" max="1" width="8.296875" style="30" customWidth="1"/>
    <col min="2" max="2" width="11.69921875" style="1" bestFit="1" customWidth="1"/>
    <col min="3" max="3" width="12" style="1" bestFit="1" customWidth="1"/>
    <col min="4" max="4" width="11.8984375" style="1" customWidth="1"/>
    <col min="5" max="5" width="12" style="1" customWidth="1"/>
    <col min="6" max="6" width="10.69921875" style="1" customWidth="1"/>
    <col min="7" max="7" width="9.8984375" style="1" bestFit="1" customWidth="1"/>
    <col min="8" max="8" width="11.09765625" style="1" customWidth="1"/>
    <col min="9" max="9" width="11.59765625" style="1" customWidth="1"/>
    <col min="10" max="10" width="9.59765625" style="1" customWidth="1"/>
    <col min="11" max="11" width="17.3984375" style="1" bestFit="1" customWidth="1"/>
    <col min="12" max="12" width="8.69921875" style="2" bestFit="1" customWidth="1"/>
    <col min="13" max="13" width="10.09765625" style="1" customWidth="1"/>
    <col min="14" max="16" width="9.59765625" style="1" customWidth="1"/>
    <col min="17" max="17" width="15.3984375" bestFit="1" customWidth="1"/>
    <col min="18" max="19" width="9.69921875" bestFit="1" customWidth="1"/>
    <col min="20" max="20" width="9.8984375" bestFit="1" customWidth="1"/>
  </cols>
  <sheetData>
    <row r="1" spans="1:20" ht="17.5">
      <c r="A1" s="47" t="s">
        <v>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7.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2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11.83</v>
      </c>
      <c r="F5" s="20">
        <v>36</v>
      </c>
      <c r="G5" s="21">
        <f>D5+E5+F5</f>
        <v>77.83</v>
      </c>
      <c r="H5" s="22">
        <v>2.024959</v>
      </c>
      <c r="I5" s="23">
        <v>5.282775</v>
      </c>
      <c r="J5" s="23">
        <v>3.785282</v>
      </c>
      <c r="K5" s="23">
        <f>9.050213*(1+0.3/100)</f>
        <v>9.0773636389999979</v>
      </c>
      <c r="L5" s="23">
        <f>SUM(I5:K5)</f>
        <v>18.145420638999997</v>
      </c>
      <c r="M5" s="42">
        <v>100.2619</v>
      </c>
      <c r="N5" s="24">
        <f>H5</f>
        <v>2.024959</v>
      </c>
      <c r="O5" s="25">
        <f>ROUND((L5*M5)/1000,6)</f>
        <v>1.819294</v>
      </c>
      <c r="P5" s="26">
        <f>N5+O5</f>
        <v>3.8442530000000001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11.83</v>
      </c>
      <c r="F6" s="20">
        <v>36</v>
      </c>
      <c r="G6" s="21">
        <f t="shared" ref="G6:G7" si="0">D6+E6+F6</f>
        <v>77.83</v>
      </c>
      <c r="H6" s="22">
        <v>1.859688</v>
      </c>
      <c r="I6" s="23">
        <v>5.282775</v>
      </c>
      <c r="J6" s="23">
        <v>3.785282</v>
      </c>
      <c r="K6" s="23">
        <f t="shared" ref="K6:K7" si="1">9.050213*(1+0.3/100)</f>
        <v>9.0773636389999979</v>
      </c>
      <c r="L6" s="23">
        <f>SUM(I6:K6)</f>
        <v>18.145420638999997</v>
      </c>
      <c r="M6" s="42">
        <v>100.2619</v>
      </c>
      <c r="N6" s="25">
        <f>H6</f>
        <v>1.859688</v>
      </c>
      <c r="O6" s="25">
        <f>ROUND((L6*M6)/1000,6)</f>
        <v>1.819294</v>
      </c>
      <c r="P6" s="26">
        <f>N6+O6</f>
        <v>3.678982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11.83</v>
      </c>
      <c r="F7" s="20">
        <v>36</v>
      </c>
      <c r="G7" s="21">
        <f t="shared" si="0"/>
        <v>77.83</v>
      </c>
      <c r="H7" s="22">
        <v>1.653038</v>
      </c>
      <c r="I7" s="23">
        <v>5.282775</v>
      </c>
      <c r="J7" s="23">
        <v>3.785282</v>
      </c>
      <c r="K7" s="23">
        <f t="shared" si="1"/>
        <v>9.0773636389999979</v>
      </c>
      <c r="L7" s="23">
        <f>SUM(I7:K7)</f>
        <v>18.145420638999997</v>
      </c>
      <c r="M7" s="42">
        <v>100.2619</v>
      </c>
      <c r="N7" s="25">
        <f>H7</f>
        <v>1.653038</v>
      </c>
      <c r="O7" s="25">
        <f>ROUND((L7*M7)/1000,6)</f>
        <v>1.819294</v>
      </c>
      <c r="P7" s="26">
        <f>N7+O7</f>
        <v>3.4723319999999998</v>
      </c>
      <c r="Q7" s="27"/>
      <c r="R7" s="16"/>
      <c r="S7" s="28"/>
      <c r="T7" s="29"/>
    </row>
    <row r="8" spans="1:20">
      <c r="D8" s="46" t="s">
        <v>28</v>
      </c>
      <c r="E8" s="46"/>
      <c r="F8" s="1" t="s">
        <v>26</v>
      </c>
      <c r="H8" s="33" t="s">
        <v>28</v>
      </c>
      <c r="I8" s="1" t="s">
        <v>46</v>
      </c>
      <c r="J8" s="31"/>
      <c r="K8" s="31" t="s">
        <v>30</v>
      </c>
      <c r="L8" s="32"/>
      <c r="N8" s="31"/>
      <c r="O8" s="31"/>
      <c r="P8" s="31"/>
      <c r="Q8" s="16"/>
      <c r="R8" s="16"/>
      <c r="S8" s="16"/>
    </row>
    <row r="9" spans="1:20">
      <c r="J9" s="33"/>
      <c r="K9" s="45">
        <v>3.0000000000000001E-3</v>
      </c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0.5">
      <c r="A17" s="30"/>
      <c r="I17" s="38"/>
      <c r="L17" s="2"/>
    </row>
    <row r="18" spans="1:12" s="1" customFormat="1" ht="10.5">
      <c r="A18" s="30"/>
      <c r="I18" s="40"/>
      <c r="L18" s="2"/>
    </row>
    <row r="19" spans="1:12" s="1" customFormat="1" ht="10.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</vt:lpstr>
      <vt:lpstr>febbraio 2020</vt:lpstr>
      <vt:lpstr>marzo 2020</vt:lpstr>
      <vt:lpstr>aprile 2020</vt:lpstr>
      <vt:lpstr>maggio 2020</vt:lpstr>
      <vt:lpstr>giugno 2020</vt:lpstr>
      <vt:lpstr>luglio 2020</vt:lpstr>
      <vt:lpstr>agosto 2020</vt:lpstr>
      <vt:lpstr>settembre 2020</vt:lpstr>
      <vt:lpstr>ottobre 2020</vt:lpstr>
      <vt:lpstr>novembre 2020</vt:lpstr>
      <vt:lpstr>dicembre 2020</vt:lpstr>
    </vt:vector>
  </TitlesOfParts>
  <Company>CPL Concordia Soc. Coop.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Pongiluppi Elena</cp:lastModifiedBy>
  <dcterms:created xsi:type="dcterms:W3CDTF">2017-01-04T12:33:55Z</dcterms:created>
  <dcterms:modified xsi:type="dcterms:W3CDTF">2021-05-10T14:48:37Z</dcterms:modified>
</cp:coreProperties>
</file>