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S:\SU\BILLING DIVISIONE IT\COSEV SERVIZI\TARIFFE\"/>
    </mc:Choice>
  </mc:AlternateContent>
  <xr:revisionPtr revIDLastSave="0" documentId="13_ncr:1_{86587F65-6FD1-4952-94A1-1207476C2CD4}" xr6:coauthVersionLast="36" xr6:coauthVersionMax="36" xr10:uidLastSave="{00000000-0000-0000-0000-000000000000}"/>
  <bookViews>
    <workbookView xWindow="0" yWindow="0" windowWidth="25200" windowHeight="11985" tabRatio="913" xr2:uid="{00000000-000D-0000-FFFF-FFFF00000000}"/>
  </bookViews>
  <sheets>
    <sheet name="gennaio 18" sheetId="2" r:id="rId1"/>
    <sheet name="febbraio 2018" sheetId="3" r:id="rId2"/>
    <sheet name="marzo 2018" sheetId="5" r:id="rId3"/>
    <sheet name="aprile 2018" sheetId="6" r:id="rId4"/>
    <sheet name="maggio 2018" sheetId="7" r:id="rId5"/>
    <sheet name="giugno 2018" sheetId="8" r:id="rId6"/>
    <sheet name="luglio 2018" sheetId="9" r:id="rId7"/>
    <sheet name="agosto 2018" sheetId="10" r:id="rId8"/>
    <sheet name="settembre 2018" sheetId="11" r:id="rId9"/>
    <sheet name="ottobre 2018" sheetId="12" r:id="rId10"/>
    <sheet name="novembre 2018" sheetId="13" r:id="rId11"/>
    <sheet name="dicembre 2018" sheetId="1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4" l="1"/>
  <c r="K6" i="14"/>
  <c r="K5" i="14"/>
  <c r="K7" i="13"/>
  <c r="K6" i="13"/>
  <c r="K5" i="13"/>
  <c r="K7" i="12"/>
  <c r="K6" i="12"/>
  <c r="K5" i="12"/>
  <c r="K7" i="11"/>
  <c r="K6" i="11"/>
  <c r="K5" i="11"/>
  <c r="K7" i="10"/>
  <c r="K6" i="10"/>
  <c r="K5" i="10"/>
  <c r="K7" i="9"/>
  <c r="K6" i="9"/>
  <c r="K5" i="9"/>
  <c r="K7" i="8"/>
  <c r="K6" i="8"/>
  <c r="K5" i="8"/>
  <c r="K7" i="7"/>
  <c r="K6" i="7"/>
  <c r="K5" i="7"/>
  <c r="K7" i="6"/>
  <c r="K6" i="6"/>
  <c r="K5" i="6"/>
  <c r="K7" i="5"/>
  <c r="K6" i="5"/>
  <c r="K5" i="5"/>
  <c r="K7" i="3"/>
  <c r="K6" i="3"/>
  <c r="K5" i="3"/>
  <c r="K6" i="2"/>
  <c r="K7" i="2"/>
  <c r="K5" i="2"/>
  <c r="N5" i="2" l="1"/>
  <c r="L5" i="2"/>
  <c r="O5" i="2" s="1"/>
  <c r="P5" i="2" s="1"/>
  <c r="G5" i="7"/>
  <c r="G7" i="14"/>
  <c r="G6" i="14"/>
  <c r="G5" i="14"/>
  <c r="G7" i="13"/>
  <c r="G6" i="13"/>
  <c r="G5" i="13"/>
  <c r="G7" i="12"/>
  <c r="G6" i="12"/>
  <c r="G5" i="12"/>
  <c r="G7" i="11"/>
  <c r="G6" i="11"/>
  <c r="G5" i="11"/>
  <c r="G7" i="10"/>
  <c r="G6" i="10"/>
  <c r="G5" i="10"/>
  <c r="G7" i="9"/>
  <c r="G6" i="9"/>
  <c r="G5" i="9"/>
  <c r="G7" i="8"/>
  <c r="G6" i="8"/>
  <c r="G5" i="8"/>
  <c r="G7" i="7"/>
  <c r="G6" i="7"/>
  <c r="G7" i="6"/>
  <c r="G6" i="6"/>
  <c r="G5" i="6"/>
  <c r="G7" i="5"/>
  <c r="G6" i="5"/>
  <c r="G5" i="5"/>
  <c r="G7" i="3"/>
  <c r="G6" i="3"/>
  <c r="G5" i="3"/>
  <c r="G5" i="2" l="1"/>
  <c r="N7" i="14" l="1"/>
  <c r="L7" i="14"/>
  <c r="O7" i="14" s="1"/>
  <c r="N6" i="14"/>
  <c r="L6" i="14"/>
  <c r="O6" i="14" s="1"/>
  <c r="N5" i="14"/>
  <c r="L5" i="14"/>
  <c r="O5" i="14" s="1"/>
  <c r="N7" i="13"/>
  <c r="L7" i="13"/>
  <c r="O7" i="13" s="1"/>
  <c r="N6" i="13"/>
  <c r="L6" i="13"/>
  <c r="O6" i="13" s="1"/>
  <c r="N5" i="13"/>
  <c r="L5" i="13"/>
  <c r="O5" i="13" s="1"/>
  <c r="N7" i="12"/>
  <c r="L7" i="12"/>
  <c r="O7" i="12" s="1"/>
  <c r="N6" i="12"/>
  <c r="L6" i="12"/>
  <c r="O6" i="12" s="1"/>
  <c r="N5" i="12"/>
  <c r="L5" i="12"/>
  <c r="O5" i="12" s="1"/>
  <c r="N7" i="11"/>
  <c r="L7" i="11"/>
  <c r="O7" i="11" s="1"/>
  <c r="N6" i="11"/>
  <c r="L6" i="11"/>
  <c r="O6" i="11" s="1"/>
  <c r="N5" i="11"/>
  <c r="L5" i="11"/>
  <c r="O5" i="11" s="1"/>
  <c r="P5" i="11" l="1"/>
  <c r="P6" i="12"/>
  <c r="P5" i="12"/>
  <c r="P6" i="14"/>
  <c r="P7" i="13"/>
  <c r="P5" i="13"/>
  <c r="P7" i="11"/>
  <c r="P5" i="14"/>
  <c r="P7" i="14"/>
  <c r="P6" i="11"/>
  <c r="P6" i="13"/>
  <c r="P7" i="12"/>
  <c r="N7" i="10"/>
  <c r="L7" i="10"/>
  <c r="O7" i="10" s="1"/>
  <c r="N6" i="10"/>
  <c r="L6" i="10"/>
  <c r="O6" i="10" s="1"/>
  <c r="N5" i="10"/>
  <c r="L5" i="10"/>
  <c r="O5" i="10" s="1"/>
  <c r="P5" i="10" s="1"/>
  <c r="N7" i="9"/>
  <c r="L7" i="9"/>
  <c r="O7" i="9" s="1"/>
  <c r="N6" i="9"/>
  <c r="L6" i="9"/>
  <c r="O6" i="9" s="1"/>
  <c r="N5" i="9"/>
  <c r="L5" i="9"/>
  <c r="O5" i="9" s="1"/>
  <c r="N7" i="8"/>
  <c r="L7" i="8"/>
  <c r="O7" i="8" s="1"/>
  <c r="N6" i="8"/>
  <c r="L6" i="8"/>
  <c r="O6" i="8" s="1"/>
  <c r="N5" i="8"/>
  <c r="L5" i="8"/>
  <c r="O5" i="8" s="1"/>
  <c r="P6" i="8" l="1"/>
  <c r="P5" i="9"/>
  <c r="P6" i="9"/>
  <c r="P7" i="10"/>
  <c r="P5" i="8"/>
  <c r="P6" i="10"/>
  <c r="P7" i="9"/>
  <c r="P7" i="8"/>
  <c r="N7" i="7" l="1"/>
  <c r="L7" i="7"/>
  <c r="O7" i="7" s="1"/>
  <c r="N6" i="7"/>
  <c r="L6" i="7"/>
  <c r="O6" i="7" s="1"/>
  <c r="N5" i="7"/>
  <c r="L5" i="7"/>
  <c r="O5" i="7" s="1"/>
  <c r="P6" i="7" l="1"/>
  <c r="P7" i="7"/>
  <c r="P5" i="7"/>
  <c r="N7" i="6"/>
  <c r="L7" i="6"/>
  <c r="O7" i="6" s="1"/>
  <c r="N6" i="6"/>
  <c r="L6" i="6"/>
  <c r="O6" i="6" s="1"/>
  <c r="N5" i="6"/>
  <c r="L5" i="6"/>
  <c r="O5" i="6" s="1"/>
  <c r="N7" i="5"/>
  <c r="L7" i="5"/>
  <c r="O7" i="5" s="1"/>
  <c r="N6" i="5"/>
  <c r="L6" i="5"/>
  <c r="O6" i="5" s="1"/>
  <c r="N5" i="5"/>
  <c r="L5" i="5"/>
  <c r="O5" i="5" s="1"/>
  <c r="N7" i="3"/>
  <c r="L7" i="3"/>
  <c r="O7" i="3" s="1"/>
  <c r="N6" i="3"/>
  <c r="L6" i="3"/>
  <c r="O6" i="3" s="1"/>
  <c r="N5" i="3"/>
  <c r="L5" i="3"/>
  <c r="O5" i="3" s="1"/>
  <c r="P5" i="3" l="1"/>
  <c r="P7" i="6"/>
  <c r="P5" i="6"/>
  <c r="P6" i="3"/>
  <c r="P5" i="5"/>
  <c r="P7" i="5"/>
  <c r="P6" i="6"/>
  <c r="P6" i="5"/>
  <c r="P7" i="3"/>
  <c r="N7" i="2" l="1"/>
  <c r="L7" i="2"/>
  <c r="O7" i="2" s="1"/>
  <c r="G7" i="2"/>
  <c r="N6" i="2"/>
  <c r="L6" i="2"/>
  <c r="O6" i="2" s="1"/>
  <c r="G6" i="2"/>
  <c r="P7" i="2" l="1"/>
  <c r="P6" i="2"/>
</calcChain>
</file>

<file path=xl/sharedStrings.xml><?xml version="1.0" encoding="utf-8"?>
<sst xmlns="http://schemas.openxmlformats.org/spreadsheetml/2006/main" count="428" uniqueCount="51">
  <si>
    <t>DISTRIBUZIONE</t>
  </si>
  <si>
    <t>VENDITA</t>
  </si>
  <si>
    <t>QF TOTALE</t>
  </si>
  <si>
    <t>DISTRIB.</t>
  </si>
  <si>
    <t>TARIFFA FINALE</t>
  </si>
  <si>
    <t>Scaglione</t>
  </si>
  <si>
    <t>Min di scaglione
(Smc)</t>
  </si>
  <si>
    <t>Max di scaglione
(Smc)</t>
  </si>
  <si>
    <t>QVD
 (€/cl/a)</t>
  </si>
  <si>
    <t>QF Tot
 (€/cl/a)</t>
  </si>
  <si>
    <t>Q. variabile Distribuzione
(€/Smc)</t>
  </si>
  <si>
    <t>QEPROPMC (€/GJ)</t>
  </si>
  <si>
    <r>
      <t>ACC</t>
    </r>
    <r>
      <rPr>
        <vertAlign val="subscript"/>
        <sz val="8"/>
        <rFont val="Times New Roman"/>
        <family val="1"/>
      </rPr>
      <t>1/01/2009</t>
    </r>
    <r>
      <rPr>
        <sz val="8"/>
        <rFont val="Times New Roman"/>
        <family val="1"/>
      </rPr>
      <t xml:space="preserve"> (€/GJ)</t>
    </r>
  </si>
  <si>
    <r>
      <t>QTCA</t>
    </r>
    <r>
      <rPr>
        <vertAlign val="subscript"/>
        <sz val="8"/>
        <rFont val="Times New Roman"/>
        <family val="1"/>
      </rPr>
      <t>1/01/2009</t>
    </r>
    <r>
      <rPr>
        <sz val="8"/>
        <rFont val="Times New Roman"/>
        <family val="1"/>
      </rPr>
      <t xml:space="preserve"> (€/GJ)</t>
    </r>
  </si>
  <si>
    <t>CMP
(€/GJ)</t>
  </si>
  <si>
    <r>
      <t>PCS
(MJ/m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</si>
  <si>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CMP (€/Smc)</t>
  </si>
  <si>
    <t>infinito</t>
  </si>
  <si>
    <t xml:space="preserve"> </t>
  </si>
  <si>
    <t>Del 820/2016</t>
  </si>
  <si>
    <t>COSEV SERVIZI</t>
  </si>
  <si>
    <t>QF Dis - ot1
 (€/cl/a)</t>
  </si>
  <si>
    <t>QF Mis - t1 mis
 (€/cl/a)</t>
  </si>
  <si>
    <r>
      <t>Tv</t>
    </r>
    <r>
      <rPr>
        <sz val="8"/>
        <rFont val="Times New Roman"/>
        <family val="1"/>
      </rPr>
      <t xml:space="preserve">  (€/Smc)</t>
    </r>
  </si>
  <si>
    <t>Q. variabile Distribuzione - ot3
(€/Smc)</t>
  </si>
  <si>
    <t>Del. 859/2017</t>
  </si>
  <si>
    <t>Del. 926/2017</t>
  </si>
  <si>
    <t>Comunicato 22/12/2017</t>
  </si>
  <si>
    <t>Del 33/2018</t>
  </si>
  <si>
    <t>Del 95/2018</t>
  </si>
  <si>
    <t>Del. 611/2018</t>
  </si>
  <si>
    <t>Del 533/2018</t>
  </si>
  <si>
    <t>Del 476/2018</t>
  </si>
  <si>
    <t>Del 441/2018</t>
  </si>
  <si>
    <t>Del 403/2018</t>
  </si>
  <si>
    <t>Del 362/2018</t>
  </si>
  <si>
    <t>Del 298/2018</t>
  </si>
  <si>
    <t>Del 273/2018</t>
  </si>
  <si>
    <t>Del 187/2018</t>
  </si>
  <si>
    <t>TARIFFE FORNITURA DECORRENZA 01/02/2018- valori ARERA  con agevolazioni previste dalla Del. 252/2017</t>
  </si>
  <si>
    <t>TARIFFE FORNITURA DECORRENZA 01/01/2018- valori ARERA con agevolazioni previste dalla Del. 252/2017</t>
  </si>
  <si>
    <t>TARIFFE FORNITURA DECORRENZA 01/03/2018- valori ARERA con agevolazioni previste dalla Del. 252/2017</t>
  </si>
  <si>
    <t>TARIFFE FORNITURA DECORRENZA 01/04/2018- valori ARERA con agevolazioni previste dalla Del. 252/2017</t>
  </si>
  <si>
    <t>TARIFFE FORNITURA DECORRENZA 01/05/2018- valori ARERA con agevolazioni previste dalla Del. 252/2017</t>
  </si>
  <si>
    <t>TARIFFE FORNITURA DECORRENZA 01/06/2018- valori ARERA con agevolazioni previste dalla Del. 252/2017</t>
  </si>
  <si>
    <t>TARIFFE FORNITURA DECORRENZA 01/07/2018- valori ARERA con agevolazioni previste dalla Del. 252/2017</t>
  </si>
  <si>
    <t>TARIFFE FORNITURA DECORRENZA 01/08/2018- valori ARERA con agevolazioni previste dalla Del. 252/2017</t>
  </si>
  <si>
    <t>TARIFFE FORNITURA DECORRENZA 01/09/2018- valori ARERA con agevolazioni previste dalla Del. 252/2017</t>
  </si>
  <si>
    <t>TARIFFE FORNITURA DECORRENZA 01/10/2018- valori ARERA con agevolazioni previste dalla Del. 252/2017</t>
  </si>
  <si>
    <t>TARIFFE FORNITURA DECORRENZA 01/11/2018- valori ARERA con agevolazioni previste dalla Del. 252/2017</t>
  </si>
  <si>
    <t>TARIFFE FORNITURA DECORRENZA 01/12/2018- valori ARERA con agevolazioni previste dalla Del. 252/2017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</si>
</sst>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_-;\-* #,##0_-;_-* &quot;-&quot;_-;_-@_-"/>
    <numFmt numFmtId="165" formatCode="_-* #,##0.0000_-;\-* #,##0.0000_-;_-* &quot;-&quot;_-;_-@_-"/>
    <numFmt numFmtId="166" formatCode="0.000000_ ;\-0.000000\ "/>
    <numFmt numFmtId="167" formatCode="#,##0.00_ ;\-#,##0.00\ "/>
    <numFmt numFmtId="168" formatCode="0.00_ ;\-0.00\ "/>
    <numFmt numFmtId="169" formatCode="_-* #,##0.000000_-;\-* #,##0.000000_-;_-* &quot;-&quot;_-;_-@_-"/>
    <numFmt numFmtId="170" formatCode="_-* #,##0.0000_-;\-* #,##0.0000_-;_-* &quot;-&quot;????_-;_-@_-"/>
    <numFmt numFmtId="171" formatCode="0.0000000"/>
    <numFmt numFmtId="172" formatCode="0.0%"/>
    <numFmt numFmtId="173" formatCode="_-* #,##0.00_-;\-* #,##0.00_-;_-* &quot;-&quot;??????_-;_-@_-"/>
    <numFmt numFmtId="174" formatCode="_-* #,##0.00_-;\-* #,##0.00_-;_-* &quot;-&quot;_-;_-@_-"/>
    <numFmt numFmtId="175" formatCode="_-* #,##0.000000_-;\-* #,##0.000000_-;_-* &quot;-&quot;????_-;_-@_-"/>
    <numFmt numFmtId="176" formatCode="0.0000"/>
  </numFmts>
  <fonts count="9">
    <font>
      <sz val="9"/>
      <name val="Geneva"/>
    </font>
    <font>
      <sz val="9"/>
      <name val="Geneva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Protection="1">
      <protection hidden="1"/>
    </xf>
    <xf numFmtId="165" fontId="3" fillId="0" borderId="0" xfId="1" applyNumberFormat="1" applyFont="1" applyProtection="1">
      <protection hidden="1"/>
    </xf>
    <xf numFmtId="166" fontId="4" fillId="4" borderId="4" xfId="1" applyNumberFormat="1" applyFont="1" applyFill="1" applyBorder="1" applyAlignment="1" applyProtection="1">
      <alignment horizontal="center" vertical="center"/>
      <protection hidden="1"/>
    </xf>
    <xf numFmtId="49" fontId="4" fillId="5" borderId="4" xfId="0" applyNumberFormat="1" applyFont="1" applyFill="1" applyBorder="1" applyAlignment="1" applyProtection="1">
      <alignment horizontal="center" vertical="center"/>
      <protection hidden="1"/>
    </xf>
    <xf numFmtId="49" fontId="4" fillId="3" borderId="4" xfId="0" applyNumberFormat="1" applyFont="1" applyFill="1" applyBorder="1" applyAlignment="1" applyProtection="1">
      <alignment horizontal="center" vertical="center"/>
      <protection hidden="1"/>
    </xf>
    <xf numFmtId="49" fontId="4" fillId="6" borderId="2" xfId="0" applyNumberFormat="1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4" borderId="4" xfId="1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4" xfId="0" applyFont="1" applyFill="1" applyBorder="1" applyAlignment="1" applyProtection="1">
      <alignment horizontal="right" vertical="center"/>
      <protection hidden="1"/>
    </xf>
    <xf numFmtId="164" fontId="3" fillId="0" borderId="4" xfId="1" applyFont="1" applyFill="1" applyBorder="1" applyAlignment="1" applyProtection="1">
      <alignment horizontal="right" vertical="center"/>
      <protection hidden="1"/>
    </xf>
    <xf numFmtId="167" fontId="4" fillId="3" borderId="4" xfId="1" applyNumberFormat="1" applyFont="1" applyFill="1" applyBorder="1" applyAlignment="1" applyProtection="1">
      <alignment horizontal="right" vertical="center"/>
      <protection hidden="1"/>
    </xf>
    <xf numFmtId="168" fontId="3" fillId="4" borderId="4" xfId="1" applyNumberFormat="1" applyFont="1" applyFill="1" applyBorder="1" applyAlignment="1" applyProtection="1">
      <alignment horizontal="center" vertical="center"/>
      <protection hidden="1"/>
    </xf>
    <xf numFmtId="167" fontId="4" fillId="5" borderId="1" xfId="0" applyNumberFormat="1" applyFont="1" applyFill="1" applyBorder="1" applyAlignment="1" applyProtection="1">
      <alignment horizontal="center" vertical="center"/>
      <protection hidden="1"/>
    </xf>
    <xf numFmtId="166" fontId="3" fillId="3" borderId="4" xfId="1" applyNumberFormat="1" applyFont="1" applyFill="1" applyBorder="1" applyAlignment="1" applyProtection="1">
      <alignment horizontal="right" vertical="center"/>
      <protection hidden="1"/>
    </xf>
    <xf numFmtId="166" fontId="3" fillId="4" borderId="4" xfId="1" applyNumberFormat="1" applyFont="1" applyFill="1" applyBorder="1" applyAlignment="1" applyProtection="1">
      <alignment horizontal="center" vertical="center"/>
      <protection hidden="1"/>
    </xf>
    <xf numFmtId="166" fontId="3" fillId="7" borderId="4" xfId="1" applyNumberFormat="1" applyFont="1" applyFill="1" applyBorder="1" applyAlignment="1" applyProtection="1">
      <alignment horizontal="center" vertical="center"/>
      <protection hidden="1"/>
    </xf>
    <xf numFmtId="166" fontId="3" fillId="5" borderId="4" xfId="0" applyNumberFormat="1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169" fontId="3" fillId="5" borderId="4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/>
    <xf numFmtId="165" fontId="0" fillId="0" borderId="0" xfId="0" applyNumberFormat="1" applyFont="1"/>
    <xf numFmtId="170" fontId="0" fillId="0" borderId="0" xfId="0" applyNumberFormat="1"/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166" fontId="3" fillId="0" borderId="0" xfId="0" applyNumberFormat="1" applyFont="1" applyProtection="1">
      <protection hidden="1"/>
    </xf>
    <xf numFmtId="171" fontId="3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172" fontId="3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73" fontId="3" fillId="0" borderId="0" xfId="0" applyNumberFormat="1" applyFont="1" applyProtection="1">
      <protection hidden="1"/>
    </xf>
    <xf numFmtId="167" fontId="3" fillId="0" borderId="0" xfId="0" applyNumberFormat="1" applyFont="1" applyProtection="1">
      <protection hidden="1"/>
    </xf>
    <xf numFmtId="174" fontId="3" fillId="0" borderId="0" xfId="0" applyNumberFormat="1" applyFont="1" applyProtection="1">
      <protection hidden="1"/>
    </xf>
    <xf numFmtId="175" fontId="0" fillId="0" borderId="0" xfId="0" applyNumberFormat="1"/>
    <xf numFmtId="176" fontId="3" fillId="6" borderId="3" xfId="0" applyNumberFormat="1" applyFont="1" applyFill="1" applyBorder="1" applyProtection="1">
      <protection hidden="1"/>
    </xf>
    <xf numFmtId="0" fontId="8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2" fillId="2" borderId="2" xfId="0" applyNumberFormat="1" applyFont="1" applyFill="1" applyBorder="1" applyAlignment="1" applyProtection="1">
      <alignment horizontal="left" vertical="center"/>
      <protection hidden="1"/>
    </xf>
    <xf numFmtId="49" fontId="2" fillId="2" borderId="3" xfId="0" applyNumberFormat="1" applyFont="1" applyFill="1" applyBorder="1" applyAlignment="1" applyProtection="1">
      <alignment horizontal="left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hidden="1"/>
    </xf>
    <xf numFmtId="49" fontId="4" fillId="4" borderId="2" xfId="0" applyNumberFormat="1" applyFont="1" applyFill="1" applyBorder="1" applyAlignment="1" applyProtection="1">
      <alignment horizontal="center" vertical="center"/>
      <protection hidden="1"/>
    </xf>
    <xf numFmtId="49" fontId="4" fillId="4" borderId="3" xfId="0" applyNumberFormat="1" applyFont="1" applyFill="1" applyBorder="1" applyAlignment="1" applyProtection="1">
      <alignment horizontal="center" vertical="center"/>
      <protection hidden="1"/>
    </xf>
    <xf numFmtId="49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4" fillId="5" borderId="2" xfId="0" applyNumberFormat="1" applyFont="1" applyFill="1" applyBorder="1" applyAlignment="1" applyProtection="1">
      <alignment horizontal="center" vertical="center"/>
      <protection hidden="1"/>
    </xf>
    <xf numFmtId="49" fontId="4" fillId="5" borderId="3" xfId="0" applyNumberFormat="1" applyFont="1" applyFill="1" applyBorder="1" applyAlignment="1" applyProtection="1">
      <alignment horizontal="center" vertical="center"/>
      <protection hidden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9"/>
  <sheetViews>
    <sheetView tabSelected="1" workbookViewId="0">
      <selection activeCell="O23" sqref="O23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4" width="11.85546875" style="1" customWidth="1"/>
    <col min="5" max="5" width="12" style="1" customWidth="1"/>
    <col min="6" max="6" width="10.7109375" style="1" customWidth="1"/>
    <col min="7" max="7" width="9.85546875" style="1" bestFit="1" customWidth="1"/>
    <col min="8" max="8" width="11.140625" style="1" customWidth="1"/>
    <col min="9" max="9" width="11.5703125" style="1" customWidth="1"/>
    <col min="10" max="10" width="9.5703125" style="1" customWidth="1"/>
    <col min="11" max="11" width="17.42578125" style="1" bestFit="1" customWidth="1"/>
    <col min="12" max="12" width="8.7109375" style="2" bestFit="1" customWidth="1"/>
    <col min="13" max="13" width="10.140625" style="1" customWidth="1"/>
    <col min="14" max="16" width="9.5703125" style="1" customWidth="1"/>
    <col min="17" max="17" width="15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1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6.6228009999999999</v>
      </c>
      <c r="J5" s="23">
        <v>3.785282</v>
      </c>
      <c r="K5" s="24">
        <f>8.279628*(1+0.045)</f>
        <v>8.6522112599999996</v>
      </c>
      <c r="L5" s="23">
        <f>SUM(I5:K5)</f>
        <v>19.060294259999999</v>
      </c>
      <c r="M5" s="45">
        <v>100.2619</v>
      </c>
      <c r="N5" s="25">
        <f>H5</f>
        <v>0</v>
      </c>
      <c r="O5" s="26">
        <f>ROUND((L5*M5)/1000,6)</f>
        <v>1.9110210000000001</v>
      </c>
      <c r="P5" s="27">
        <f>N5+O5</f>
        <v>1.9110210000000001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6.6228009999999999</v>
      </c>
      <c r="J6" s="23">
        <v>3.785282</v>
      </c>
      <c r="K6" s="24">
        <f t="shared" ref="K6:K7" si="1">8.279628*(1+0.045)</f>
        <v>8.6522112599999996</v>
      </c>
      <c r="L6" s="23">
        <f>SUM(I6:K6)</f>
        <v>19.060294259999999</v>
      </c>
      <c r="M6" s="45">
        <v>100.2619</v>
      </c>
      <c r="N6" s="26">
        <f>H6</f>
        <v>0</v>
      </c>
      <c r="O6" s="26">
        <f>ROUND((L6*M6)/1000,6)</f>
        <v>1.9110210000000001</v>
      </c>
      <c r="P6" s="27">
        <f>N6+O6</f>
        <v>1.9110210000000001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6.6228009999999999</v>
      </c>
      <c r="J7" s="23">
        <v>3.785282</v>
      </c>
      <c r="K7" s="24">
        <f t="shared" si="1"/>
        <v>8.6522112599999996</v>
      </c>
      <c r="L7" s="23">
        <f>SUM(I7:K7)</f>
        <v>19.060294259999999</v>
      </c>
      <c r="M7" s="45">
        <v>100.2619</v>
      </c>
      <c r="N7" s="26">
        <f>H7</f>
        <v>0</v>
      </c>
      <c r="O7" s="26">
        <f>ROUND((L7*M7)/1000,6)</f>
        <v>1.9110210000000001</v>
      </c>
      <c r="P7" s="27">
        <f>N7+O7</f>
        <v>1.9110210000000001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19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M10" s="36"/>
      <c r="N10" s="36"/>
      <c r="Q10" s="16"/>
      <c r="R10" s="16"/>
      <c r="S10" s="16"/>
    </row>
    <row r="11" spans="1:20">
      <c r="C11" s="37"/>
      <c r="D11" s="37"/>
      <c r="E11" s="37"/>
      <c r="F11" s="37"/>
      <c r="K11" s="38"/>
      <c r="M11" s="36"/>
      <c r="N11" s="36"/>
    </row>
    <row r="12" spans="1:20">
      <c r="B12" s="1" t="s">
        <v>18</v>
      </c>
      <c r="C12" s="37"/>
      <c r="D12" s="37"/>
      <c r="E12" s="37"/>
      <c r="F12" s="37"/>
    </row>
    <row r="13" spans="1:20">
      <c r="B13" s="39"/>
    </row>
    <row r="14" spans="1:20">
      <c r="O14" s="1" t="s">
        <v>18</v>
      </c>
    </row>
    <row r="15" spans="1:20">
      <c r="I15" s="40"/>
      <c r="J15" s="1" t="s">
        <v>18</v>
      </c>
      <c r="Q15" t="s">
        <v>18</v>
      </c>
    </row>
    <row r="16" spans="1:20">
      <c r="H16" s="1" t="s">
        <v>18</v>
      </c>
      <c r="I16" s="42"/>
    </row>
    <row r="17" spans="1:12" s="1" customFormat="1" ht="11.25">
      <c r="A17" s="31"/>
      <c r="I17" s="40"/>
      <c r="L17" s="2"/>
    </row>
    <row r="18" spans="1:12" s="1" customFormat="1" ht="11.25">
      <c r="A18" s="31"/>
      <c r="I18" s="43"/>
      <c r="L18" s="2"/>
    </row>
    <row r="19" spans="1:12" s="1" customFormat="1" ht="11.25">
      <c r="A19" s="31"/>
      <c r="L19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T18"/>
  <sheetViews>
    <sheetView workbookViewId="0">
      <selection activeCell="K11" sqref="K11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10.088818</v>
      </c>
      <c r="J5" s="23">
        <v>3.785282</v>
      </c>
      <c r="K5" s="24">
        <f>8.279628*(1+0.045)</f>
        <v>8.6522112599999996</v>
      </c>
      <c r="L5" s="23">
        <f>SUM(I5:K5)</f>
        <v>22.52631126</v>
      </c>
      <c r="M5" s="45">
        <v>100.2619</v>
      </c>
      <c r="N5" s="25">
        <f>H5</f>
        <v>0</v>
      </c>
      <c r="O5" s="26">
        <f>ROUND((L5*M5)/1000,6)</f>
        <v>2.2585310000000001</v>
      </c>
      <c r="P5" s="27">
        <f>N5+O5</f>
        <v>2.2585310000000001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10.088818</v>
      </c>
      <c r="J6" s="23">
        <v>3.785282</v>
      </c>
      <c r="K6" s="24">
        <f t="shared" ref="K6:K7" si="1">8.279628*(1+0.045)</f>
        <v>8.6522112599999996</v>
      </c>
      <c r="L6" s="23">
        <f>SUM(I6:K6)</f>
        <v>22.52631126</v>
      </c>
      <c r="M6" s="45">
        <v>100.2619</v>
      </c>
      <c r="N6" s="26">
        <f>H6</f>
        <v>0</v>
      </c>
      <c r="O6" s="26">
        <f>ROUND((L6*M6)/1000,6)</f>
        <v>2.2585310000000001</v>
      </c>
      <c r="P6" s="27">
        <f>N6+O6</f>
        <v>2.2585310000000001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10.088818</v>
      </c>
      <c r="J7" s="23">
        <v>3.785282</v>
      </c>
      <c r="K7" s="24">
        <f t="shared" si="1"/>
        <v>8.6522112599999996</v>
      </c>
      <c r="L7" s="23">
        <f>SUM(I7:K7)</f>
        <v>22.52631126</v>
      </c>
      <c r="M7" s="45">
        <v>100.2619</v>
      </c>
      <c r="N7" s="26">
        <f>H7</f>
        <v>0</v>
      </c>
      <c r="O7" s="26">
        <f>ROUND((L7*M7)/1000,6)</f>
        <v>2.2585310000000001</v>
      </c>
      <c r="P7" s="27">
        <f>N7+O7</f>
        <v>2.2585310000000001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32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 t="s">
        <v>18</v>
      </c>
      <c r="K9" s="35">
        <v>4.4999999999999998E-2</v>
      </c>
      <c r="Q9" s="16"/>
      <c r="R9" s="16"/>
      <c r="S9" s="16"/>
    </row>
    <row r="10" spans="1:20">
      <c r="B10" s="1" t="s">
        <v>18</v>
      </c>
      <c r="C10" s="37"/>
      <c r="D10" s="37"/>
      <c r="E10" s="37"/>
      <c r="F10" s="37"/>
      <c r="L10" s="2" t="s">
        <v>18</v>
      </c>
    </row>
    <row r="11" spans="1:20">
      <c r="B11" s="39"/>
    </row>
    <row r="12" spans="1:20">
      <c r="O12" s="1" t="s">
        <v>18</v>
      </c>
    </row>
    <row r="13" spans="1:20">
      <c r="I13" s="40"/>
      <c r="J13" s="1" t="s">
        <v>18</v>
      </c>
      <c r="Q13" t="s">
        <v>18</v>
      </c>
    </row>
    <row r="14" spans="1:20">
      <c r="I14" s="41"/>
    </row>
    <row r="15" spans="1:20">
      <c r="H15" s="1" t="s">
        <v>18</v>
      </c>
      <c r="I15" s="42"/>
    </row>
    <row r="16" spans="1:20" s="1" customFormat="1" ht="11.25">
      <c r="A16" s="31"/>
      <c r="I16" s="40"/>
      <c r="L16" s="2"/>
    </row>
    <row r="17" spans="1:12" s="1" customFormat="1" ht="11.25">
      <c r="A17" s="31"/>
      <c r="I17" s="43"/>
      <c r="L17" s="2"/>
    </row>
    <row r="18" spans="1:12" s="1" customFormat="1" ht="11.25">
      <c r="A18" s="31"/>
      <c r="L18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T18"/>
  <sheetViews>
    <sheetView workbookViewId="0">
      <selection activeCell="K23" sqref="K23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48"/>
      <c r="E2" s="48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10.810368</v>
      </c>
      <c r="J5" s="23">
        <v>3.785282</v>
      </c>
      <c r="K5" s="24">
        <f>8.279628*(1+0.045)</f>
        <v>8.6522112599999996</v>
      </c>
      <c r="L5" s="23">
        <f>SUM(I5:K5)</f>
        <v>23.247861260000001</v>
      </c>
      <c r="M5" s="45">
        <v>100.2619</v>
      </c>
      <c r="N5" s="25">
        <f>H5</f>
        <v>0</v>
      </c>
      <c r="O5" s="26">
        <f>ROUND((L5*M5)/1000,6)</f>
        <v>2.3308749999999998</v>
      </c>
      <c r="P5" s="27">
        <f>N5+O5</f>
        <v>2.3308749999999998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10.810368</v>
      </c>
      <c r="J6" s="23">
        <v>3.785282</v>
      </c>
      <c r="K6" s="24">
        <f t="shared" ref="K6:K7" si="1">8.279628*(1+0.045)</f>
        <v>8.6522112599999996</v>
      </c>
      <c r="L6" s="23">
        <f>SUM(I6:K6)</f>
        <v>23.247861260000001</v>
      </c>
      <c r="M6" s="45">
        <v>100.2619</v>
      </c>
      <c r="N6" s="26">
        <f>H6</f>
        <v>0</v>
      </c>
      <c r="O6" s="26">
        <f>ROUND((L6*M6)/1000,6)</f>
        <v>2.3308749999999998</v>
      </c>
      <c r="P6" s="27">
        <f>N6+O6</f>
        <v>2.3308749999999998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10.810368</v>
      </c>
      <c r="J7" s="23">
        <v>3.785282</v>
      </c>
      <c r="K7" s="24">
        <f t="shared" si="1"/>
        <v>8.6522112599999996</v>
      </c>
      <c r="L7" s="23">
        <f>SUM(I7:K7)</f>
        <v>23.247861260000001</v>
      </c>
      <c r="M7" s="45">
        <v>100.2619</v>
      </c>
      <c r="N7" s="26">
        <f>H7</f>
        <v>0</v>
      </c>
      <c r="O7" s="26">
        <f>ROUND((L7*M7)/1000,6)</f>
        <v>2.3308749999999998</v>
      </c>
      <c r="P7" s="27">
        <f>N7+O7</f>
        <v>2.3308749999999998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31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 t="s">
        <v>18</v>
      </c>
      <c r="K9" s="35">
        <v>4.4999999999999998E-2</v>
      </c>
      <c r="Q9" s="16"/>
      <c r="R9" s="16"/>
      <c r="S9" s="16"/>
    </row>
    <row r="10" spans="1:20">
      <c r="B10" s="1" t="s">
        <v>18</v>
      </c>
      <c r="C10" s="37"/>
      <c r="D10" s="37"/>
      <c r="E10" s="37"/>
      <c r="F10" s="37"/>
      <c r="L10" s="2" t="s">
        <v>18</v>
      </c>
    </row>
    <row r="11" spans="1:20">
      <c r="B11" s="39"/>
    </row>
    <row r="12" spans="1:20">
      <c r="O12" s="1" t="s">
        <v>18</v>
      </c>
    </row>
    <row r="13" spans="1:20">
      <c r="I13" s="40"/>
      <c r="J13" s="1" t="s">
        <v>18</v>
      </c>
      <c r="Q13" t="s">
        <v>18</v>
      </c>
    </row>
    <row r="14" spans="1:20">
      <c r="I14" s="41"/>
    </row>
    <row r="15" spans="1:20">
      <c r="H15" s="1" t="s">
        <v>18</v>
      </c>
      <c r="I15" s="42"/>
    </row>
    <row r="16" spans="1:20" s="1" customFormat="1" ht="11.25">
      <c r="A16" s="31"/>
      <c r="I16" s="40"/>
      <c r="L16" s="2"/>
    </row>
    <row r="17" spans="1:12" s="1" customFormat="1" ht="11.25">
      <c r="A17" s="31"/>
      <c r="I17" s="43"/>
      <c r="L17" s="2"/>
    </row>
    <row r="18" spans="1:12" s="1" customFormat="1" ht="11.25">
      <c r="A18" s="31"/>
      <c r="L18" s="2" t="s">
        <v>18</v>
      </c>
    </row>
  </sheetData>
  <mergeCells count="5">
    <mergeCell ref="A1:P1"/>
    <mergeCell ref="A3:C3"/>
    <mergeCell ref="D3:E3"/>
    <mergeCell ref="I3:L3"/>
    <mergeCell ref="N3:P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T16"/>
  <sheetViews>
    <sheetView workbookViewId="0">
      <selection activeCell="I14" sqref="I14"/>
    </sheetView>
  </sheetViews>
  <sheetFormatPr defaultColWidth="10.5703125" defaultRowHeight="12"/>
  <cols>
    <col min="1" max="1" width="8.28515625" style="31" bestFit="1" customWidth="1"/>
    <col min="2" max="2" width="7" style="1" bestFit="1" customWidth="1"/>
    <col min="3" max="3" width="7.140625" style="1" bestFit="1" customWidth="1"/>
    <col min="4" max="6" width="10.5703125" style="1"/>
    <col min="7" max="7" width="9.85546875" style="1" bestFit="1" customWidth="1"/>
    <col min="8" max="8" width="10.5703125" style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.7109375" style="1" bestFit="1" customWidth="1"/>
    <col min="15" max="15" width="10" style="1" bestFit="1" customWidth="1"/>
    <col min="16" max="16" width="9" style="1" bestFit="1" customWidth="1"/>
    <col min="17" max="17" width="1.42578125" bestFit="1" customWidth="1"/>
  </cols>
  <sheetData>
    <row r="1" spans="1:20" ht="18.7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9.0709160000000004</v>
      </c>
      <c r="J5" s="23">
        <v>3.785282</v>
      </c>
      <c r="K5" s="24">
        <f>8.279628*(1+0.045)</f>
        <v>8.6522112599999996</v>
      </c>
      <c r="L5" s="23">
        <f>SUM(I5:K5)</f>
        <v>21.508409260000001</v>
      </c>
      <c r="M5" s="45">
        <v>100.2619</v>
      </c>
      <c r="N5" s="25">
        <f>H5</f>
        <v>0</v>
      </c>
      <c r="O5" s="26">
        <f>ROUND((L5*M5)/1000,6)</f>
        <v>2.1564739999999998</v>
      </c>
      <c r="P5" s="27">
        <f>N5+O5</f>
        <v>2.1564739999999998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9.0709160000000004</v>
      </c>
      <c r="J6" s="23">
        <v>3.785282</v>
      </c>
      <c r="K6" s="24">
        <f t="shared" ref="K6:K7" si="1">8.279628*(1+0.045)</f>
        <v>8.6522112599999996</v>
      </c>
      <c r="L6" s="23">
        <f>SUM(I6:K6)</f>
        <v>21.508409260000001</v>
      </c>
      <c r="M6" s="45">
        <v>100.2619</v>
      </c>
      <c r="N6" s="26">
        <f>H6</f>
        <v>0</v>
      </c>
      <c r="O6" s="26">
        <f>ROUND((L6*M6)/1000,6)</f>
        <v>2.1564739999999998</v>
      </c>
      <c r="P6" s="27">
        <f>N6+O6</f>
        <v>2.1564739999999998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9.0709160000000004</v>
      </c>
      <c r="J7" s="23">
        <v>3.785282</v>
      </c>
      <c r="K7" s="24">
        <f t="shared" si="1"/>
        <v>8.6522112599999996</v>
      </c>
      <c r="L7" s="23">
        <f>SUM(I7:K7)</f>
        <v>21.508409260000001</v>
      </c>
      <c r="M7" s="45">
        <v>100.2619</v>
      </c>
      <c r="N7" s="26">
        <f>H7</f>
        <v>0</v>
      </c>
      <c r="O7" s="26">
        <f>ROUND((L7*M7)/1000,6)</f>
        <v>2.1564739999999998</v>
      </c>
      <c r="P7" s="27">
        <f>N7+O7</f>
        <v>2.1564739999999998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30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B10" s="39"/>
    </row>
    <row r="11" spans="1:20">
      <c r="I11" s="40"/>
      <c r="J11" s="1" t="s">
        <v>18</v>
      </c>
      <c r="Q11" t="s">
        <v>18</v>
      </c>
    </row>
    <row r="12" spans="1:20">
      <c r="I12" s="41"/>
    </row>
    <row r="13" spans="1:20">
      <c r="H13" s="1" t="s">
        <v>18</v>
      </c>
      <c r="I13" s="42"/>
    </row>
    <row r="14" spans="1:20" s="1" customFormat="1" ht="11.25">
      <c r="A14" s="31"/>
      <c r="I14" s="40"/>
      <c r="L14" s="2"/>
    </row>
    <row r="15" spans="1:20" s="1" customFormat="1" ht="11.25">
      <c r="A15" s="31"/>
      <c r="I15" s="43"/>
      <c r="L15" s="2"/>
    </row>
    <row r="16" spans="1:20" s="1" customFormat="1" ht="11.25">
      <c r="A16" s="31"/>
      <c r="L16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19"/>
  <sheetViews>
    <sheetView workbookViewId="0">
      <selection activeCell="K30" sqref="K30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9.7109375" style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1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9.328614</v>
      </c>
      <c r="J5" s="23">
        <v>3.785282</v>
      </c>
      <c r="K5" s="24">
        <f>8.279628*(1+0.045)</f>
        <v>8.6522112599999996</v>
      </c>
      <c r="L5" s="23">
        <f>SUM(I5:K5)</f>
        <v>21.766107259999998</v>
      </c>
      <c r="M5" s="45">
        <v>100.2619</v>
      </c>
      <c r="N5" s="25">
        <f>H5</f>
        <v>0</v>
      </c>
      <c r="O5" s="26">
        <f>ROUND((L5*M5)/1000,6)</f>
        <v>2.1823109999999999</v>
      </c>
      <c r="P5" s="27">
        <f>N5+O5</f>
        <v>2.1823109999999999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9.328614</v>
      </c>
      <c r="J6" s="23">
        <v>3.785282</v>
      </c>
      <c r="K6" s="24">
        <f t="shared" ref="K6:K7" si="1">8.279628*(1+0.045)</f>
        <v>8.6522112599999996</v>
      </c>
      <c r="L6" s="23">
        <f>SUM(I6:K6)</f>
        <v>21.766107259999998</v>
      </c>
      <c r="M6" s="45">
        <v>100.2619</v>
      </c>
      <c r="N6" s="26">
        <f>H6</f>
        <v>0</v>
      </c>
      <c r="O6" s="26">
        <f>ROUND((L6*M6)/1000,6)</f>
        <v>2.1823109999999999</v>
      </c>
      <c r="P6" s="27">
        <f>N6+O6</f>
        <v>2.1823109999999999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9.328614</v>
      </c>
      <c r="J7" s="23">
        <v>3.785282</v>
      </c>
      <c r="K7" s="24">
        <f t="shared" si="1"/>
        <v>8.6522112599999996</v>
      </c>
      <c r="L7" s="23">
        <f>SUM(I7:K7)</f>
        <v>21.766107259999998</v>
      </c>
      <c r="M7" s="45">
        <v>100.2619</v>
      </c>
      <c r="N7" s="26">
        <f>H7</f>
        <v>0</v>
      </c>
      <c r="O7" s="26">
        <f>ROUND((L7*M7)/1000,6)</f>
        <v>2.1823109999999999</v>
      </c>
      <c r="P7" s="27">
        <f>N7+O7</f>
        <v>2.1823109999999999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28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C10" s="37"/>
      <c r="D10" s="37"/>
      <c r="E10" s="37"/>
      <c r="F10" s="37"/>
      <c r="K10" s="38"/>
      <c r="M10" s="36"/>
      <c r="N10" s="36"/>
    </row>
    <row r="11" spans="1:20">
      <c r="B11" s="1" t="s">
        <v>18</v>
      </c>
      <c r="C11" s="37"/>
      <c r="D11" s="37"/>
      <c r="E11" s="37"/>
      <c r="F11" s="37"/>
    </row>
    <row r="12" spans="1:20">
      <c r="B12" s="39"/>
    </row>
    <row r="13" spans="1:20">
      <c r="O13" s="1" t="s">
        <v>18</v>
      </c>
    </row>
    <row r="14" spans="1:20">
      <c r="I14" s="40"/>
      <c r="J14" s="1" t="s">
        <v>18</v>
      </c>
      <c r="Q14" t="s">
        <v>18</v>
      </c>
    </row>
    <row r="15" spans="1:20">
      <c r="I15" s="41"/>
    </row>
    <row r="16" spans="1:20">
      <c r="H16" s="1" t="s">
        <v>18</v>
      </c>
      <c r="I16" s="42"/>
    </row>
    <row r="17" spans="1:12" s="1" customFormat="1" ht="11.25">
      <c r="A17" s="31"/>
      <c r="I17" s="40"/>
      <c r="L17" s="2"/>
    </row>
    <row r="18" spans="1:12" s="1" customFormat="1" ht="11.25">
      <c r="A18" s="31"/>
      <c r="I18" s="43"/>
      <c r="L18" s="2"/>
    </row>
    <row r="19" spans="1:12" s="1" customFormat="1" ht="11.25">
      <c r="A19" s="31"/>
      <c r="L19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16"/>
  <sheetViews>
    <sheetView workbookViewId="0">
      <selection activeCell="F21" sqref="F21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9.7109375" style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7.8855130000000004</v>
      </c>
      <c r="J5" s="23">
        <v>3.785282</v>
      </c>
      <c r="K5" s="24">
        <f>8.279628*(1+0.045)</f>
        <v>8.6522112599999996</v>
      </c>
      <c r="L5" s="23">
        <f>SUM(I5:K5)</f>
        <v>20.32300626</v>
      </c>
      <c r="M5" s="45">
        <v>100.2619</v>
      </c>
      <c r="N5" s="25">
        <f>H5</f>
        <v>0</v>
      </c>
      <c r="O5" s="26">
        <f>ROUND((L5*M5)/1000,6)</f>
        <v>2.037623</v>
      </c>
      <c r="P5" s="27">
        <f>N5+O5</f>
        <v>2.037623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7.8855130000000004</v>
      </c>
      <c r="J6" s="23">
        <v>3.785282</v>
      </c>
      <c r="K6" s="24">
        <f t="shared" ref="K6:K7" si="1">8.279628*(1+0.045)</f>
        <v>8.6522112599999996</v>
      </c>
      <c r="L6" s="23">
        <f>SUM(I6:K6)</f>
        <v>20.32300626</v>
      </c>
      <c r="M6" s="45">
        <v>100.2619</v>
      </c>
      <c r="N6" s="26">
        <f>H6</f>
        <v>0</v>
      </c>
      <c r="O6" s="26">
        <f>ROUND((L6*M6)/1000,6)</f>
        <v>2.037623</v>
      </c>
      <c r="P6" s="27">
        <f>N6+O6</f>
        <v>2.037623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7.8855130000000004</v>
      </c>
      <c r="J7" s="23">
        <v>3.785282</v>
      </c>
      <c r="K7" s="24">
        <f t="shared" si="1"/>
        <v>8.6522112599999996</v>
      </c>
      <c r="L7" s="23">
        <f>SUM(I7:K7)</f>
        <v>20.32300626</v>
      </c>
      <c r="M7" s="45">
        <v>100.2619</v>
      </c>
      <c r="N7" s="26">
        <f>H7</f>
        <v>0</v>
      </c>
      <c r="O7" s="26">
        <f>ROUND((L7*M7)/1000,6)</f>
        <v>2.037623</v>
      </c>
      <c r="P7" s="27">
        <f>N7+O7</f>
        <v>2.037623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29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O10" s="1" t="s">
        <v>18</v>
      </c>
    </row>
    <row r="11" spans="1:20">
      <c r="I11" s="40"/>
      <c r="J11" s="1" t="s">
        <v>18</v>
      </c>
      <c r="Q11" t="s">
        <v>18</v>
      </c>
    </row>
    <row r="12" spans="1:20">
      <c r="I12" s="41"/>
    </row>
    <row r="13" spans="1:20">
      <c r="H13" s="1" t="s">
        <v>18</v>
      </c>
      <c r="I13" s="42"/>
    </row>
    <row r="14" spans="1:20" s="1" customFormat="1" ht="11.25">
      <c r="A14" s="31"/>
      <c r="I14" s="40"/>
      <c r="L14" s="2"/>
    </row>
    <row r="15" spans="1:20" s="1" customFormat="1" ht="11.25">
      <c r="A15" s="31"/>
      <c r="I15" s="43"/>
      <c r="L15" s="2"/>
    </row>
    <row r="16" spans="1:20" s="1" customFormat="1" ht="11.25">
      <c r="A16" s="31"/>
      <c r="L16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17"/>
  <sheetViews>
    <sheetView workbookViewId="0">
      <selection activeCell="L18" sqref="L18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7.1639629999999999</v>
      </c>
      <c r="J5" s="23">
        <v>3.785282</v>
      </c>
      <c r="K5" s="24">
        <f>8.279628*(1+0.045)</f>
        <v>8.6522112599999996</v>
      </c>
      <c r="L5" s="23">
        <f>SUM(I5:K5)</f>
        <v>19.601456259999999</v>
      </c>
      <c r="M5" s="45">
        <v>100.2619</v>
      </c>
      <c r="N5" s="25">
        <f>H5</f>
        <v>0</v>
      </c>
      <c r="O5" s="26">
        <f>ROUND((L5*M5)/1000,6)</f>
        <v>1.965279</v>
      </c>
      <c r="P5" s="27">
        <f>N5+O5</f>
        <v>1.965279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7.1639629999999999</v>
      </c>
      <c r="J6" s="23">
        <v>3.785282</v>
      </c>
      <c r="K6" s="24">
        <f t="shared" ref="K6:K7" si="1">8.279628*(1+0.045)</f>
        <v>8.6522112599999996</v>
      </c>
      <c r="L6" s="23">
        <f>SUM(I6:K6)</f>
        <v>19.601456259999999</v>
      </c>
      <c r="M6" s="45">
        <v>100.2619</v>
      </c>
      <c r="N6" s="26">
        <f>H6</f>
        <v>0</v>
      </c>
      <c r="O6" s="26">
        <f>ROUND((L6*M6)/1000,6)</f>
        <v>1.965279</v>
      </c>
      <c r="P6" s="27">
        <f>N6+O6</f>
        <v>1.965279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7.1639629999999999</v>
      </c>
      <c r="J7" s="23">
        <v>3.785282</v>
      </c>
      <c r="K7" s="24">
        <f t="shared" si="1"/>
        <v>8.6522112599999996</v>
      </c>
      <c r="L7" s="23">
        <f>SUM(I7:K7)</f>
        <v>19.601456259999999</v>
      </c>
      <c r="M7" s="45">
        <v>100.2619</v>
      </c>
      <c r="N7" s="26">
        <f>H7</f>
        <v>0</v>
      </c>
      <c r="O7" s="26">
        <f>ROUND((L7*M7)/1000,6)</f>
        <v>1.965279</v>
      </c>
      <c r="P7" s="27">
        <f>N7+O7</f>
        <v>1.965279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38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B10" s="39"/>
    </row>
    <row r="11" spans="1:20">
      <c r="O11" s="1" t="s">
        <v>18</v>
      </c>
    </row>
    <row r="12" spans="1:20">
      <c r="I12" s="40"/>
      <c r="J12" s="1" t="s">
        <v>18</v>
      </c>
      <c r="Q12" t="s">
        <v>18</v>
      </c>
    </row>
    <row r="13" spans="1:20">
      <c r="I13" s="41"/>
    </row>
    <row r="14" spans="1:20">
      <c r="H14" s="1" t="s">
        <v>18</v>
      </c>
      <c r="I14" s="42"/>
    </row>
    <row r="15" spans="1:20" s="1" customFormat="1" ht="11.25">
      <c r="A15" s="31"/>
      <c r="I15" s="40"/>
      <c r="L15" s="2"/>
    </row>
    <row r="16" spans="1:20" s="1" customFormat="1" ht="11.25">
      <c r="A16" s="31"/>
      <c r="I16" s="43"/>
      <c r="L16" s="2"/>
    </row>
    <row r="17" spans="1:12" s="1" customFormat="1" ht="11.25">
      <c r="A17" s="31"/>
      <c r="L17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17"/>
  <sheetViews>
    <sheetView workbookViewId="0">
      <selection activeCell="H15" sqref="H15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7.1897330000000004</v>
      </c>
      <c r="J5" s="23">
        <v>3.785282</v>
      </c>
      <c r="K5" s="24">
        <f>8.279628*(1+0.045)</f>
        <v>8.6522112599999996</v>
      </c>
      <c r="L5" s="23">
        <f>SUM(I5:K5)</f>
        <v>19.62722626</v>
      </c>
      <c r="M5" s="45">
        <v>100.2619</v>
      </c>
      <c r="N5" s="25">
        <f>H5</f>
        <v>0</v>
      </c>
      <c r="O5" s="26">
        <f>ROUND((L5*M5)/1000,6)</f>
        <v>1.9678629999999999</v>
      </c>
      <c r="P5" s="27">
        <f>N5+O5</f>
        <v>1.9678629999999999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7.1897330000000004</v>
      </c>
      <c r="J6" s="23">
        <v>3.785282</v>
      </c>
      <c r="K6" s="24">
        <f t="shared" ref="K6:K7" si="1">8.279628*(1+0.045)</f>
        <v>8.6522112599999996</v>
      </c>
      <c r="L6" s="23">
        <f>SUM(I6:K6)</f>
        <v>19.62722626</v>
      </c>
      <c r="M6" s="45">
        <v>100.2619</v>
      </c>
      <c r="N6" s="26">
        <f>H6</f>
        <v>0</v>
      </c>
      <c r="O6" s="26">
        <f>ROUND((L6*M6)/1000,6)</f>
        <v>1.9678629999999999</v>
      </c>
      <c r="P6" s="27">
        <f>N6+O6</f>
        <v>1.9678629999999999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7.1897330000000004</v>
      </c>
      <c r="J7" s="23">
        <v>3.785282</v>
      </c>
      <c r="K7" s="24">
        <f t="shared" si="1"/>
        <v>8.6522112599999996</v>
      </c>
      <c r="L7" s="23">
        <f>SUM(I7:K7)</f>
        <v>19.62722626</v>
      </c>
      <c r="M7" s="45">
        <v>100.2619</v>
      </c>
      <c r="N7" s="26">
        <f>H7</f>
        <v>0</v>
      </c>
      <c r="O7" s="26">
        <f>ROUND((L7*M7)/1000,6)</f>
        <v>1.9678629999999999</v>
      </c>
      <c r="P7" s="27">
        <f>N7+O7</f>
        <v>1.9678629999999999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37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B10" s="39"/>
    </row>
    <row r="11" spans="1:20">
      <c r="O11" s="1" t="s">
        <v>18</v>
      </c>
    </row>
    <row r="12" spans="1:20">
      <c r="I12" s="40"/>
      <c r="J12" s="1" t="s">
        <v>18</v>
      </c>
      <c r="Q12" t="s">
        <v>18</v>
      </c>
    </row>
    <row r="13" spans="1:20">
      <c r="I13" s="41"/>
    </row>
    <row r="14" spans="1:20">
      <c r="H14" s="1" t="s">
        <v>18</v>
      </c>
      <c r="I14" s="42"/>
    </row>
    <row r="15" spans="1:20" s="1" customFormat="1" ht="11.25">
      <c r="A15" s="31"/>
      <c r="I15" s="40"/>
      <c r="L15" s="2"/>
    </row>
    <row r="16" spans="1:20" s="1" customFormat="1" ht="11.25">
      <c r="A16" s="31"/>
      <c r="I16" s="43"/>
      <c r="L16" s="2"/>
    </row>
    <row r="17" spans="1:12" s="1" customFormat="1" ht="11.25">
      <c r="A17" s="31"/>
      <c r="L17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T19"/>
  <sheetViews>
    <sheetView workbookViewId="0">
      <selection activeCell="F26" sqref="F26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7.8339740000000004</v>
      </c>
      <c r="J5" s="23">
        <v>3.785282</v>
      </c>
      <c r="K5" s="24">
        <f>8.279628*(1+0.045)</f>
        <v>8.6522112599999996</v>
      </c>
      <c r="L5" s="23">
        <f>SUM(I5:K5)</f>
        <v>20.271467260000001</v>
      </c>
      <c r="M5" s="45">
        <v>100.2619</v>
      </c>
      <c r="N5" s="25">
        <f>H5</f>
        <v>0</v>
      </c>
      <c r="O5" s="26">
        <f>ROUND((L5*M5)/1000,6)</f>
        <v>2.0324559999999998</v>
      </c>
      <c r="P5" s="27">
        <f>N5+O5</f>
        <v>2.0324559999999998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7.8339740000000004</v>
      </c>
      <c r="J6" s="23">
        <v>3.785282</v>
      </c>
      <c r="K6" s="24">
        <f t="shared" ref="K6:K7" si="1">8.279628*(1+0.045)</f>
        <v>8.6522112599999996</v>
      </c>
      <c r="L6" s="23">
        <f>SUM(I6:K6)</f>
        <v>20.271467260000001</v>
      </c>
      <c r="M6" s="45">
        <v>100.2619</v>
      </c>
      <c r="N6" s="26">
        <f>H6</f>
        <v>0</v>
      </c>
      <c r="O6" s="26">
        <f>ROUND((L6*M6)/1000,6)</f>
        <v>2.0324559999999998</v>
      </c>
      <c r="P6" s="27">
        <f>N6+O6</f>
        <v>2.0324559999999998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7.8339740000000004</v>
      </c>
      <c r="J7" s="23">
        <v>3.785282</v>
      </c>
      <c r="K7" s="24">
        <f t="shared" si="1"/>
        <v>8.6522112599999996</v>
      </c>
      <c r="L7" s="23">
        <f>SUM(I7:K7)</f>
        <v>20.271467260000001</v>
      </c>
      <c r="M7" s="45">
        <v>100.2619</v>
      </c>
      <c r="N7" s="26">
        <f>H7</f>
        <v>0</v>
      </c>
      <c r="O7" s="26">
        <f>ROUND((L7*M7)/1000,6)</f>
        <v>2.0324559999999998</v>
      </c>
      <c r="P7" s="27">
        <f>N7+O7</f>
        <v>2.0324559999999998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36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C10" s="37"/>
      <c r="D10" s="37"/>
      <c r="E10" s="37"/>
      <c r="F10" s="37"/>
      <c r="K10" s="38"/>
      <c r="M10" s="36"/>
      <c r="N10" s="36"/>
    </row>
    <row r="11" spans="1:20">
      <c r="B11" s="1" t="s">
        <v>18</v>
      </c>
      <c r="C11" s="37"/>
      <c r="D11" s="37"/>
      <c r="E11" s="37"/>
      <c r="F11" s="37"/>
      <c r="L11" s="2" t="s">
        <v>18</v>
      </c>
    </row>
    <row r="12" spans="1:20">
      <c r="B12" s="39"/>
    </row>
    <row r="13" spans="1:20">
      <c r="O13" s="1" t="s">
        <v>18</v>
      </c>
    </row>
    <row r="14" spans="1:20">
      <c r="I14" s="40"/>
      <c r="J14" s="1" t="s">
        <v>18</v>
      </c>
      <c r="Q14" t="s">
        <v>18</v>
      </c>
    </row>
    <row r="15" spans="1:20">
      <c r="I15" s="41"/>
    </row>
    <row r="16" spans="1:20">
      <c r="H16" s="1" t="s">
        <v>18</v>
      </c>
      <c r="I16" s="42"/>
    </row>
    <row r="17" spans="1:12" s="1" customFormat="1" ht="11.25">
      <c r="A17" s="31"/>
      <c r="I17" s="40"/>
      <c r="L17" s="2"/>
    </row>
    <row r="18" spans="1:12" s="1" customFormat="1" ht="11.25">
      <c r="A18" s="31"/>
      <c r="I18" s="43"/>
      <c r="L18" s="2"/>
    </row>
    <row r="19" spans="1:12" s="1" customFormat="1" ht="11.25">
      <c r="A19" s="31"/>
      <c r="L19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T15"/>
  <sheetViews>
    <sheetView workbookViewId="0">
      <selection activeCell="H19" sqref="H19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9.0966869999999993</v>
      </c>
      <c r="J5" s="23">
        <v>3.785282</v>
      </c>
      <c r="K5" s="24">
        <f>8.279628*(1+0.045)</f>
        <v>8.6522112599999996</v>
      </c>
      <c r="L5" s="23">
        <f>SUM(I5:K5)</f>
        <v>21.534180259999999</v>
      </c>
      <c r="M5" s="45">
        <v>100.2619</v>
      </c>
      <c r="N5" s="25">
        <f>H5</f>
        <v>0</v>
      </c>
      <c r="O5" s="26">
        <f>ROUND((L5*M5)/1000,6)</f>
        <v>2.1590579999999999</v>
      </c>
      <c r="P5" s="27">
        <f>N5+O5</f>
        <v>2.1590579999999999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9.0966869999999993</v>
      </c>
      <c r="J6" s="23">
        <v>3.785282</v>
      </c>
      <c r="K6" s="24">
        <f t="shared" ref="K6:K7" si="1">8.279628*(1+0.045)</f>
        <v>8.6522112599999996</v>
      </c>
      <c r="L6" s="23">
        <f>SUM(I6:K6)</f>
        <v>21.534180259999999</v>
      </c>
      <c r="M6" s="45">
        <v>100.2619</v>
      </c>
      <c r="N6" s="26">
        <f>H6</f>
        <v>0</v>
      </c>
      <c r="O6" s="26">
        <f>ROUND((L6*M6)/1000,6)</f>
        <v>2.1590579999999999</v>
      </c>
      <c r="P6" s="27">
        <f>N6+O6</f>
        <v>2.1590579999999999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9.0966869999999993</v>
      </c>
      <c r="J7" s="23">
        <v>3.785282</v>
      </c>
      <c r="K7" s="24">
        <f t="shared" si="1"/>
        <v>8.6522112599999996</v>
      </c>
      <c r="L7" s="23">
        <f>SUM(I7:K7)</f>
        <v>21.534180259999999</v>
      </c>
      <c r="M7" s="45">
        <v>100.2619</v>
      </c>
      <c r="N7" s="26">
        <f>H7</f>
        <v>0</v>
      </c>
      <c r="O7" s="26">
        <f>ROUND((L7*M7)/1000,6)</f>
        <v>2.1590579999999999</v>
      </c>
      <c r="P7" s="27">
        <f>N7+O7</f>
        <v>2.1590579999999999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35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I10" s="40"/>
      <c r="J10" s="1" t="s">
        <v>18</v>
      </c>
      <c r="Q10" t="s">
        <v>18</v>
      </c>
    </row>
    <row r="11" spans="1:20">
      <c r="I11" s="41"/>
    </row>
    <row r="12" spans="1:20">
      <c r="H12" s="1" t="s">
        <v>18</v>
      </c>
      <c r="I12" s="42"/>
    </row>
    <row r="13" spans="1:20" s="1" customFormat="1" ht="11.25">
      <c r="A13" s="31"/>
      <c r="I13" s="40"/>
      <c r="L13" s="2"/>
    </row>
    <row r="14" spans="1:20" s="1" customFormat="1" ht="11.25">
      <c r="A14" s="31"/>
      <c r="I14" s="43"/>
      <c r="L14" s="2"/>
    </row>
    <row r="15" spans="1:20" s="1" customFormat="1" ht="11.25">
      <c r="A15" s="31"/>
      <c r="L15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T17"/>
  <sheetViews>
    <sheetView workbookViewId="0">
      <selection activeCell="H5" sqref="H5:H7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570312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9.1353410000000004</v>
      </c>
      <c r="J5" s="23">
        <v>3.785282</v>
      </c>
      <c r="K5" s="24">
        <f>8.279628*(1+0.045)</f>
        <v>8.6522112599999996</v>
      </c>
      <c r="L5" s="23">
        <f>SUM(I5:K5)</f>
        <v>21.57283426</v>
      </c>
      <c r="M5" s="45">
        <v>100.2619</v>
      </c>
      <c r="N5" s="25">
        <f>H5</f>
        <v>0</v>
      </c>
      <c r="O5" s="26">
        <f>ROUND((L5*M5)/1000,6)</f>
        <v>2.1629330000000002</v>
      </c>
      <c r="P5" s="27">
        <f>N5+O5</f>
        <v>2.1629330000000002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9.1353410000000004</v>
      </c>
      <c r="J6" s="23">
        <v>3.785282</v>
      </c>
      <c r="K6" s="24">
        <f t="shared" ref="K6:K7" si="1">8.279628*(1+0.045)</f>
        <v>8.6522112599999996</v>
      </c>
      <c r="L6" s="23">
        <f>SUM(I6:K6)</f>
        <v>21.57283426</v>
      </c>
      <c r="M6" s="45">
        <v>100.2619</v>
      </c>
      <c r="N6" s="26">
        <f>H6</f>
        <v>0</v>
      </c>
      <c r="O6" s="26">
        <f>ROUND((L6*M6)/1000,6)</f>
        <v>2.1629330000000002</v>
      </c>
      <c r="P6" s="27">
        <f>N6+O6</f>
        <v>2.1629330000000002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9.1353410000000004</v>
      </c>
      <c r="J7" s="23">
        <v>3.785282</v>
      </c>
      <c r="K7" s="24">
        <f t="shared" si="1"/>
        <v>8.6522112599999996</v>
      </c>
      <c r="L7" s="23">
        <f>SUM(I7:K7)</f>
        <v>21.57283426</v>
      </c>
      <c r="M7" s="45">
        <v>100.2619</v>
      </c>
      <c r="N7" s="26">
        <f>H7</f>
        <v>0</v>
      </c>
      <c r="O7" s="26">
        <f>ROUND((L7*M7)/1000,6)</f>
        <v>2.1629330000000002</v>
      </c>
      <c r="P7" s="27">
        <f>N7+O7</f>
        <v>2.1629330000000002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34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B10" s="39"/>
    </row>
    <row r="11" spans="1:20">
      <c r="O11" s="1" t="s">
        <v>18</v>
      </c>
    </row>
    <row r="12" spans="1:20">
      <c r="I12" s="40"/>
      <c r="J12" s="1" t="s">
        <v>18</v>
      </c>
      <c r="Q12" t="s">
        <v>18</v>
      </c>
    </row>
    <row r="13" spans="1:20">
      <c r="I13" s="41"/>
    </row>
    <row r="14" spans="1:20">
      <c r="H14" s="1" t="s">
        <v>18</v>
      </c>
      <c r="I14" s="42"/>
    </row>
    <row r="15" spans="1:20" s="1" customFormat="1" ht="11.25">
      <c r="A15" s="31"/>
      <c r="I15" s="40"/>
      <c r="L15" s="2"/>
    </row>
    <row r="16" spans="1:20" s="1" customFormat="1" ht="11.25">
      <c r="A16" s="31"/>
      <c r="I16" s="43"/>
      <c r="L16" s="2"/>
    </row>
    <row r="17" spans="1:12" s="1" customFormat="1" ht="11.25">
      <c r="A17" s="31"/>
      <c r="L17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T17"/>
  <sheetViews>
    <sheetView workbookViewId="0">
      <selection activeCell="D2" sqref="D2:H2"/>
    </sheetView>
  </sheetViews>
  <sheetFormatPr defaultRowHeight="12"/>
  <cols>
    <col min="1" max="1" width="8.28515625" style="31" customWidth="1"/>
    <col min="2" max="2" width="11.7109375" style="1" bestFit="1" customWidth="1"/>
    <col min="3" max="3" width="12" style="1" bestFit="1" customWidth="1"/>
    <col min="4" max="6" width="10.5703125" style="1" bestFit="1" customWidth="1"/>
    <col min="7" max="7" width="9.85546875" style="1" bestFit="1" customWidth="1"/>
    <col min="8" max="8" width="10.7109375" style="1" bestFit="1" customWidth="1"/>
    <col min="9" max="9" width="10.140625" style="1" bestFit="1" customWidth="1"/>
    <col min="10" max="10" width="8.7109375" style="1" bestFit="1" customWidth="1"/>
    <col min="11" max="11" width="17.42578125" style="1" bestFit="1" customWidth="1"/>
    <col min="12" max="12" width="8.7109375" style="2" bestFit="1" customWidth="1"/>
    <col min="13" max="13" width="7.42578125" style="1" bestFit="1" customWidth="1"/>
    <col min="14" max="14" width="9" style="1" bestFit="1" customWidth="1"/>
    <col min="15" max="15" width="7.85546875" style="1" bestFit="1" customWidth="1"/>
    <col min="16" max="16" width="9" style="1" bestFit="1" customWidth="1"/>
    <col min="17" max="17" width="1.42578125" bestFit="1" customWidth="1"/>
    <col min="18" max="19" width="9.7109375" bestFit="1" customWidth="1"/>
    <col min="20" max="20" width="9.85546875" bestFit="1" customWidth="1"/>
  </cols>
  <sheetData>
    <row r="1" spans="1:20" ht="18.7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6.25" customHeight="1">
      <c r="D2" s="50"/>
      <c r="E2" s="50"/>
      <c r="H2" s="47"/>
    </row>
    <row r="3" spans="1:20" ht="18.75">
      <c r="A3" s="51" t="s">
        <v>20</v>
      </c>
      <c r="B3" s="52"/>
      <c r="C3" s="53"/>
      <c r="D3" s="54" t="s">
        <v>0</v>
      </c>
      <c r="E3" s="55"/>
      <c r="F3" s="3" t="s">
        <v>1</v>
      </c>
      <c r="G3" s="4" t="s">
        <v>2</v>
      </c>
      <c r="H3" s="5" t="s">
        <v>3</v>
      </c>
      <c r="I3" s="56"/>
      <c r="J3" s="56"/>
      <c r="K3" s="56"/>
      <c r="L3" s="57"/>
      <c r="M3" s="6"/>
      <c r="N3" s="58" t="s">
        <v>4</v>
      </c>
      <c r="O3" s="59"/>
      <c r="P3" s="60"/>
    </row>
    <row r="4" spans="1:20" ht="45">
      <c r="A4" s="7" t="s">
        <v>5</v>
      </c>
      <c r="B4" s="8" t="s">
        <v>6</v>
      </c>
      <c r="C4" s="8" t="s">
        <v>7</v>
      </c>
      <c r="D4" s="46" t="s">
        <v>21</v>
      </c>
      <c r="E4" s="46" t="s">
        <v>22</v>
      </c>
      <c r="F4" s="9" t="s">
        <v>8</v>
      </c>
      <c r="G4" s="10" t="s">
        <v>9</v>
      </c>
      <c r="H4" s="46" t="s">
        <v>24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13" t="s">
        <v>10</v>
      </c>
      <c r="O4" s="14" t="s">
        <v>16</v>
      </c>
      <c r="P4" s="15" t="s">
        <v>23</v>
      </c>
      <c r="Q4" s="16"/>
      <c r="R4" s="16"/>
      <c r="S4" s="16"/>
    </row>
    <row r="5" spans="1:20">
      <c r="A5" s="17">
        <v>1</v>
      </c>
      <c r="B5" s="18">
        <v>0</v>
      </c>
      <c r="C5" s="18">
        <v>480</v>
      </c>
      <c r="D5" s="19">
        <v>0</v>
      </c>
      <c r="E5" s="19">
        <v>0</v>
      </c>
      <c r="F5" s="20">
        <v>36</v>
      </c>
      <c r="G5" s="21">
        <f>D5+E5+F5</f>
        <v>36</v>
      </c>
      <c r="H5" s="22">
        <v>0</v>
      </c>
      <c r="I5" s="23">
        <v>9.5863099999999992</v>
      </c>
      <c r="J5" s="23">
        <v>3.785282</v>
      </c>
      <c r="K5" s="24">
        <f>8.279628*(1+0.045)</f>
        <v>8.6522112599999996</v>
      </c>
      <c r="L5" s="23">
        <f>SUM(I5:K5)</f>
        <v>22.023803260000001</v>
      </c>
      <c r="M5" s="45">
        <v>100.2619</v>
      </c>
      <c r="N5" s="25">
        <f>H5</f>
        <v>0</v>
      </c>
      <c r="O5" s="26">
        <f>ROUND((L5*M5)/1000,6)</f>
        <v>2.208148</v>
      </c>
      <c r="P5" s="27">
        <f>N5+O5</f>
        <v>2.208148</v>
      </c>
      <c r="Q5" s="28"/>
      <c r="R5" s="16"/>
      <c r="S5" s="29"/>
      <c r="T5" s="44"/>
    </row>
    <row r="6" spans="1:20">
      <c r="A6" s="17">
        <v>2</v>
      </c>
      <c r="B6" s="18">
        <v>481</v>
      </c>
      <c r="C6" s="18">
        <v>1560</v>
      </c>
      <c r="D6" s="19">
        <v>0</v>
      </c>
      <c r="E6" s="19">
        <v>0</v>
      </c>
      <c r="F6" s="20">
        <v>36</v>
      </c>
      <c r="G6" s="21">
        <f t="shared" ref="G6:G7" si="0">D6+E6+F6</f>
        <v>36</v>
      </c>
      <c r="H6" s="22">
        <v>0</v>
      </c>
      <c r="I6" s="23">
        <v>9.5863099999999992</v>
      </c>
      <c r="J6" s="23">
        <v>3.785282</v>
      </c>
      <c r="K6" s="24">
        <f t="shared" ref="K6:K7" si="1">8.279628*(1+0.045)</f>
        <v>8.6522112599999996</v>
      </c>
      <c r="L6" s="23">
        <f>SUM(I6:K6)</f>
        <v>22.023803260000001</v>
      </c>
      <c r="M6" s="45">
        <v>100.2619</v>
      </c>
      <c r="N6" s="26">
        <f>H6</f>
        <v>0</v>
      </c>
      <c r="O6" s="26">
        <f>ROUND((L6*M6)/1000,6)</f>
        <v>2.208148</v>
      </c>
      <c r="P6" s="27">
        <f>N6+O6</f>
        <v>2.208148</v>
      </c>
      <c r="Q6" s="28"/>
      <c r="R6" s="16"/>
      <c r="S6" s="29"/>
      <c r="T6" s="30"/>
    </row>
    <row r="7" spans="1:20">
      <c r="A7" s="17">
        <v>3</v>
      </c>
      <c r="B7" s="18">
        <v>1561</v>
      </c>
      <c r="C7" s="18" t="s">
        <v>17</v>
      </c>
      <c r="D7" s="19">
        <v>0</v>
      </c>
      <c r="E7" s="19">
        <v>0</v>
      </c>
      <c r="F7" s="20">
        <v>36</v>
      </c>
      <c r="G7" s="21">
        <f t="shared" si="0"/>
        <v>36</v>
      </c>
      <c r="H7" s="22">
        <v>0</v>
      </c>
      <c r="I7" s="23">
        <v>9.5863099999999992</v>
      </c>
      <c r="J7" s="23">
        <v>3.785282</v>
      </c>
      <c r="K7" s="24">
        <f t="shared" si="1"/>
        <v>8.6522112599999996</v>
      </c>
      <c r="L7" s="23">
        <f>SUM(I7:K7)</f>
        <v>22.023803260000001</v>
      </c>
      <c r="M7" s="45">
        <v>100.2619</v>
      </c>
      <c r="N7" s="26">
        <f>H7</f>
        <v>0</v>
      </c>
      <c r="O7" s="26">
        <f>ROUND((L7*M7)/1000,6)</f>
        <v>2.208148</v>
      </c>
      <c r="P7" s="27">
        <f>N7+O7</f>
        <v>2.208148</v>
      </c>
      <c r="Q7" s="28"/>
      <c r="R7" s="16"/>
      <c r="S7" s="29"/>
      <c r="T7" s="30"/>
    </row>
    <row r="8" spans="1:20">
      <c r="D8" s="1" t="s">
        <v>25</v>
      </c>
      <c r="E8" s="1" t="s">
        <v>25</v>
      </c>
      <c r="F8" s="1" t="s">
        <v>26</v>
      </c>
      <c r="H8" s="1" t="s">
        <v>25</v>
      </c>
      <c r="I8" s="1" t="s">
        <v>33</v>
      </c>
      <c r="J8" s="32"/>
      <c r="K8" s="32" t="s">
        <v>27</v>
      </c>
      <c r="L8" s="33"/>
      <c r="N8" s="32"/>
      <c r="O8" s="32"/>
      <c r="P8" s="32"/>
      <c r="Q8" s="16"/>
      <c r="R8" s="16"/>
      <c r="S8" s="16"/>
    </row>
    <row r="9" spans="1:20">
      <c r="J9" s="34"/>
      <c r="K9" s="35">
        <v>4.4999999999999998E-2</v>
      </c>
      <c r="Q9" s="16"/>
      <c r="R9" s="16"/>
      <c r="S9" s="16"/>
    </row>
    <row r="10" spans="1:20">
      <c r="B10" s="39"/>
    </row>
    <row r="11" spans="1:20">
      <c r="O11" s="1" t="s">
        <v>18</v>
      </c>
    </row>
    <row r="12" spans="1:20">
      <c r="I12" s="40"/>
      <c r="J12" s="1" t="s">
        <v>18</v>
      </c>
      <c r="Q12" t="s">
        <v>18</v>
      </c>
    </row>
    <row r="13" spans="1:20">
      <c r="I13" s="41"/>
    </row>
    <row r="14" spans="1:20">
      <c r="H14" s="1" t="s">
        <v>18</v>
      </c>
      <c r="I14" s="42"/>
    </row>
    <row r="15" spans="1:20" s="1" customFormat="1" ht="11.25">
      <c r="A15" s="31"/>
      <c r="I15" s="40"/>
      <c r="L15" s="2"/>
    </row>
    <row r="16" spans="1:20" s="1" customFormat="1" ht="11.25">
      <c r="A16" s="31"/>
      <c r="I16" s="43"/>
      <c r="L16" s="2"/>
    </row>
    <row r="17" spans="1:12" s="1" customFormat="1" ht="11.25">
      <c r="A17" s="31"/>
      <c r="L17" s="2" t="s">
        <v>18</v>
      </c>
    </row>
  </sheetData>
  <mergeCells count="6">
    <mergeCell ref="A1:P1"/>
    <mergeCell ref="D2:E2"/>
    <mergeCell ref="A3:C3"/>
    <mergeCell ref="D3:E3"/>
    <mergeCell ref="I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18</vt:lpstr>
      <vt:lpstr>febbraio 2018</vt:lpstr>
      <vt:lpstr>marzo 2018</vt:lpstr>
      <vt:lpstr>aprile 2018</vt:lpstr>
      <vt:lpstr>maggio 2018</vt:lpstr>
      <vt:lpstr>giugno 2018</vt:lpstr>
      <vt:lpstr>luglio 2018</vt:lpstr>
      <vt:lpstr>agosto 2018</vt:lpstr>
      <vt:lpstr>settembre 2018</vt:lpstr>
      <vt:lpstr>ottobre 2018</vt:lpstr>
      <vt:lpstr>novembre 2018</vt:lpstr>
      <vt:lpstr>dicembre 2018</vt:lpstr>
    </vt:vector>
  </TitlesOfParts>
  <Company>CPL Concordia Soc. Coop.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Perboni Laura</cp:lastModifiedBy>
  <dcterms:created xsi:type="dcterms:W3CDTF">2017-01-04T12:33:55Z</dcterms:created>
  <dcterms:modified xsi:type="dcterms:W3CDTF">2019-11-21T13:41:34Z</dcterms:modified>
</cp:coreProperties>
</file>